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440" yWindow="465" windowWidth="21600" windowHeight="12495" firstSheet="1" activeTab="1"/>
  </bookViews>
  <sheets>
    <sheet name="Sample Size" sheetId="24" r:id="rId1"/>
    <sheet name="PSU Listing" sheetId="25" r:id="rId2"/>
  </sheets>
  <definedNames>
    <definedName name="_xlnm.Print_Area" localSheetId="0">'Sample Size'!$A$3:$E$17</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AE9" i="25" l="1"/>
  <c r="AE10" i="25"/>
  <c r="AE11" i="25"/>
  <c r="AE12" i="25"/>
  <c r="AE13" i="25"/>
  <c r="AE14" i="25"/>
  <c r="AE15" i="25"/>
  <c r="AE16" i="25"/>
  <c r="AE17" i="25"/>
  <c r="AE18" i="25"/>
  <c r="AE19" i="25"/>
  <c r="AE20" i="25"/>
  <c r="AE21" i="25"/>
  <c r="AE22" i="25"/>
  <c r="AE23" i="25"/>
  <c r="AE24" i="25"/>
  <c r="AE25" i="25"/>
  <c r="AE26" i="25"/>
  <c r="AE27" i="25"/>
  <c r="AE28" i="25"/>
  <c r="AE29" i="25"/>
  <c r="AE30" i="25"/>
  <c r="AE31" i="25"/>
  <c r="AE32" i="25"/>
  <c r="AE33" i="25"/>
  <c r="AE34" i="25"/>
  <c r="AE35" i="25"/>
  <c r="AE36" i="25"/>
  <c r="AE37" i="25"/>
  <c r="AE38" i="25"/>
  <c r="AE39" i="25"/>
  <c r="AE40" i="25"/>
  <c r="AE41" i="25"/>
  <c r="AE42" i="25"/>
  <c r="AE43" i="25"/>
  <c r="AE44" i="25"/>
  <c r="AE45" i="25"/>
  <c r="AE46" i="25"/>
  <c r="AE47" i="25"/>
  <c r="AE48" i="25"/>
  <c r="AE49" i="25"/>
  <c r="AE50" i="25"/>
  <c r="AE51" i="25"/>
  <c r="AE52" i="25"/>
  <c r="AE53" i="25"/>
  <c r="AE54" i="25"/>
  <c r="AE55" i="25"/>
  <c r="AE56" i="25"/>
  <c r="AE57" i="25"/>
  <c r="AE58" i="25"/>
  <c r="AE59" i="25"/>
  <c r="AE60" i="25"/>
  <c r="AE61" i="25"/>
  <c r="AE62" i="25"/>
  <c r="AE63" i="25"/>
  <c r="AE64" i="25"/>
  <c r="AE65" i="25"/>
  <c r="AE66" i="25"/>
  <c r="AE67" i="25"/>
  <c r="AE68" i="25"/>
  <c r="AE69" i="25"/>
  <c r="AE70" i="25"/>
  <c r="AE71" i="25"/>
  <c r="AE72" i="25"/>
  <c r="AE73" i="25"/>
  <c r="AE74" i="25"/>
  <c r="AE75" i="25"/>
  <c r="AE76" i="25"/>
  <c r="AE77" i="25"/>
  <c r="AE78" i="25"/>
  <c r="AE79" i="25"/>
  <c r="AE80" i="25"/>
  <c r="AE81" i="25"/>
  <c r="AF9" i="25"/>
  <c r="AG9" i="25" s="1"/>
  <c r="AH9" i="25" s="1"/>
  <c r="AI9" i="25" s="1"/>
  <c r="AJ9" i="25" s="1"/>
  <c r="T9" i="25" s="1"/>
  <c r="AA9" i="25"/>
  <c r="AI8" i="25"/>
  <c r="AF10" i="25"/>
  <c r="AG10" i="25" s="1"/>
  <c r="AH10" i="25" s="1"/>
  <c r="AA10" i="25"/>
  <c r="AA11" i="25" s="1"/>
  <c r="AF11" i="25"/>
  <c r="AF12" i="25"/>
  <c r="AF13" i="25"/>
  <c r="AF14" i="25"/>
  <c r="AF15" i="25"/>
  <c r="AF16" i="25"/>
  <c r="AF17" i="25"/>
  <c r="AF18" i="25"/>
  <c r="AF19" i="25"/>
  <c r="AF20" i="25"/>
  <c r="AF21" i="25"/>
  <c r="AF22" i="25"/>
  <c r="AF23" i="25"/>
  <c r="AF24" i="25"/>
  <c r="AF25" i="25"/>
  <c r="AF26" i="25"/>
  <c r="AF27" i="25"/>
  <c r="AF28" i="25"/>
  <c r="AF29" i="25"/>
  <c r="AF30" i="25"/>
  <c r="AF31" i="25"/>
  <c r="AF32" i="25"/>
  <c r="AF33" i="25"/>
  <c r="AF34" i="25"/>
  <c r="AF35" i="25"/>
  <c r="AF36" i="25"/>
  <c r="AF37" i="25"/>
  <c r="AF38" i="25"/>
  <c r="AF39" i="25"/>
  <c r="AF40" i="25"/>
  <c r="AF41" i="25"/>
  <c r="AF42" i="25"/>
  <c r="AF43" i="25"/>
  <c r="AF44" i="25"/>
  <c r="AF45" i="25"/>
  <c r="AF46" i="25"/>
  <c r="AF47" i="25"/>
  <c r="AF48" i="25"/>
  <c r="AF49" i="25"/>
  <c r="AF50" i="25"/>
  <c r="AF51" i="25"/>
  <c r="AF52" i="25"/>
  <c r="AF53" i="25"/>
  <c r="AF54" i="25"/>
  <c r="AF55" i="25"/>
  <c r="AF56" i="25"/>
  <c r="AF57" i="25"/>
  <c r="AF58" i="25"/>
  <c r="AF59" i="25"/>
  <c r="AF60" i="25"/>
  <c r="AG60" i="25"/>
  <c r="AH60" i="25" s="1"/>
  <c r="AF61" i="25"/>
  <c r="AG61" i="25"/>
  <c r="AH61" i="25" s="1"/>
  <c r="AF62" i="25"/>
  <c r="AG62" i="25"/>
  <c r="AH62" i="25" s="1"/>
  <c r="AF63" i="25"/>
  <c r="AG63" i="25" s="1"/>
  <c r="AH63" i="25" s="1"/>
  <c r="AF64" i="25"/>
  <c r="AG64" i="25"/>
  <c r="AH64" i="25" s="1"/>
  <c r="AF65" i="25"/>
  <c r="AG65" i="25" s="1"/>
  <c r="AH65" i="25" s="1"/>
  <c r="AF66" i="25"/>
  <c r="AG66" i="25"/>
  <c r="AH66" i="25" s="1"/>
  <c r="AF67" i="25"/>
  <c r="AG67" i="25" s="1"/>
  <c r="AH67" i="25" s="1"/>
  <c r="AF68" i="25"/>
  <c r="AG68" i="25"/>
  <c r="AH68" i="25" s="1"/>
  <c r="AF69" i="25"/>
  <c r="AG69" i="25" s="1"/>
  <c r="AH69" i="25" s="1"/>
  <c r="AF70" i="25"/>
  <c r="AG70" i="25" s="1"/>
  <c r="AH70" i="25" s="1"/>
  <c r="AF71" i="25"/>
  <c r="AG71" i="25" s="1"/>
  <c r="AH71" i="25" s="1"/>
  <c r="AF72" i="25"/>
  <c r="AG72" i="25" s="1"/>
  <c r="AH72" i="25" s="1"/>
  <c r="AF73" i="25"/>
  <c r="AG73" i="25" s="1"/>
  <c r="AH73" i="25" s="1"/>
  <c r="AF74" i="25"/>
  <c r="AG74" i="25" s="1"/>
  <c r="AH74" i="25" s="1"/>
  <c r="AF75" i="25"/>
  <c r="AG75" i="25" s="1"/>
  <c r="AH75" i="25"/>
  <c r="AF76" i="25"/>
  <c r="AG76" i="25"/>
  <c r="AH76" i="25" s="1"/>
  <c r="AF77" i="25"/>
  <c r="AG77" i="25" s="1"/>
  <c r="AH77" i="25" s="1"/>
  <c r="AF78" i="25"/>
  <c r="AG78" i="25" s="1"/>
  <c r="AH78" i="25" s="1"/>
  <c r="AF79" i="25"/>
  <c r="AG79" i="25" s="1"/>
  <c r="AH79" i="25"/>
  <c r="AF80" i="25"/>
  <c r="AG80" i="25" s="1"/>
  <c r="AH80" i="25" s="1"/>
  <c r="AF81" i="25"/>
  <c r="AG81" i="25" s="1"/>
  <c r="AH81" i="25" s="1"/>
  <c r="AE82" i="25"/>
  <c r="AE83" i="25"/>
  <c r="AE84" i="25"/>
  <c r="AE85" i="25"/>
  <c r="AE86" i="25"/>
  <c r="AE87" i="25"/>
  <c r="AE88" i="25"/>
  <c r="AE89" i="25"/>
  <c r="AE90" i="25"/>
  <c r="AF90" i="25" s="1"/>
  <c r="AE91" i="25"/>
  <c r="AE92" i="25"/>
  <c r="AE93" i="25"/>
  <c r="AF82" i="25"/>
  <c r="AG82" i="25" s="1"/>
  <c r="AH82" i="25" s="1"/>
  <c r="AA82" i="25"/>
  <c r="AA83" i="25"/>
  <c r="AF84" i="25"/>
  <c r="AF85" i="25"/>
  <c r="AF88" i="25"/>
  <c r="AG90" i="25"/>
  <c r="AH90" i="25" s="1"/>
  <c r="AE94" i="25"/>
  <c r="AE95" i="25"/>
  <c r="AE96" i="25"/>
  <c r="AE97" i="25"/>
  <c r="AE98" i="25"/>
  <c r="AE99" i="25"/>
  <c r="AE100" i="25"/>
  <c r="AE101" i="25"/>
  <c r="AE102" i="25"/>
  <c r="AE103" i="25"/>
  <c r="AE104" i="25"/>
  <c r="AE105" i="25"/>
  <c r="AE106" i="25"/>
  <c r="AE107" i="25"/>
  <c r="AE108" i="25"/>
  <c r="AE109" i="25"/>
  <c r="AF126" i="25" s="1"/>
  <c r="AE110" i="25"/>
  <c r="AE111" i="25"/>
  <c r="AE112" i="25"/>
  <c r="AE113" i="25"/>
  <c r="AF130" i="25" s="1"/>
  <c r="AE114" i="25"/>
  <c r="AE115" i="25"/>
  <c r="AE116" i="25"/>
  <c r="AE117" i="25"/>
  <c r="AE118" i="25"/>
  <c r="AE119" i="25"/>
  <c r="AE120" i="25"/>
  <c r="AE121" i="25"/>
  <c r="AE122" i="25"/>
  <c r="AE123" i="25"/>
  <c r="AE124" i="25"/>
  <c r="AE125" i="25"/>
  <c r="AF146" i="25" s="1"/>
  <c r="AE126" i="25"/>
  <c r="AE127" i="25"/>
  <c r="AE128" i="25"/>
  <c r="AE129" i="25"/>
  <c r="AF192" i="25" s="1"/>
  <c r="AG192" i="25" s="1"/>
  <c r="AH192" i="25" s="1"/>
  <c r="AE130" i="25"/>
  <c r="AE131" i="25"/>
  <c r="AE132" i="25"/>
  <c r="AE133" i="25"/>
  <c r="AE134" i="25"/>
  <c r="AE135" i="25"/>
  <c r="AE136" i="25"/>
  <c r="AE137" i="25"/>
  <c r="AE138" i="25"/>
  <c r="AE139" i="25"/>
  <c r="AE140" i="25"/>
  <c r="AE141" i="25"/>
  <c r="AF199" i="25" s="1"/>
  <c r="AG199" i="25" s="1"/>
  <c r="AH199" i="25" s="1"/>
  <c r="AE142" i="25"/>
  <c r="AE143" i="25"/>
  <c r="AE144" i="25"/>
  <c r="AE145" i="25"/>
  <c r="AF214" i="25" s="1"/>
  <c r="AG214" i="25" s="1"/>
  <c r="AH214" i="25" s="1"/>
  <c r="AE146" i="25"/>
  <c r="AE147" i="25"/>
  <c r="AE148" i="25"/>
  <c r="AE149" i="25"/>
  <c r="AF216" i="25" s="1"/>
  <c r="AG216" i="25" s="1"/>
  <c r="AH216" i="25" s="1"/>
  <c r="AE150" i="25"/>
  <c r="AE151" i="25"/>
  <c r="AE152" i="25"/>
  <c r="AE153" i="25"/>
  <c r="AE154" i="25"/>
  <c r="AE155" i="25"/>
  <c r="AE156" i="25"/>
  <c r="AE157" i="25"/>
  <c r="AE158" i="25"/>
  <c r="AE159" i="25"/>
  <c r="AE160" i="25"/>
  <c r="AE161" i="25"/>
  <c r="AF161" i="25" s="1"/>
  <c r="AE162" i="25"/>
  <c r="AE163" i="25"/>
  <c r="AE164" i="25"/>
  <c r="AE165" i="25"/>
  <c r="AF165" i="25" s="1"/>
  <c r="AE166" i="25"/>
  <c r="AE167" i="25"/>
  <c r="AE168" i="25"/>
  <c r="AE169" i="25"/>
  <c r="AE170" i="25"/>
  <c r="AE171" i="25"/>
  <c r="AE172" i="25"/>
  <c r="AE173" i="25"/>
  <c r="AE174" i="25"/>
  <c r="AE175" i="25"/>
  <c r="AE176" i="25"/>
  <c r="AE177" i="25"/>
  <c r="AE178" i="25"/>
  <c r="AE179" i="25"/>
  <c r="AE180" i="25"/>
  <c r="AE181" i="25"/>
  <c r="AF181" i="25" s="1"/>
  <c r="AE182" i="25"/>
  <c r="AE183" i="25"/>
  <c r="AE184" i="25"/>
  <c r="AE185" i="25"/>
  <c r="AE186" i="25"/>
  <c r="AE187" i="25"/>
  <c r="AE188" i="25"/>
  <c r="AE189" i="25"/>
  <c r="AE190" i="25"/>
  <c r="AE191" i="25"/>
  <c r="AE192" i="25"/>
  <c r="AE193" i="25"/>
  <c r="AE194" i="25"/>
  <c r="AE195" i="25"/>
  <c r="AE196" i="25"/>
  <c r="AE197" i="25"/>
  <c r="AE198" i="25"/>
  <c r="AE199" i="25"/>
  <c r="AE200" i="25"/>
  <c r="AE201" i="25"/>
  <c r="AE202" i="25"/>
  <c r="AE203" i="25"/>
  <c r="AE204" i="25"/>
  <c r="AE205" i="25"/>
  <c r="AE206" i="25"/>
  <c r="AE207" i="25"/>
  <c r="AE208" i="25"/>
  <c r="AE209" i="25"/>
  <c r="AE210" i="25"/>
  <c r="AE211" i="25"/>
  <c r="AE212" i="25"/>
  <c r="AE213" i="25"/>
  <c r="AF213" i="25" s="1"/>
  <c r="AG213" i="25" s="1"/>
  <c r="AH213" i="25" s="1"/>
  <c r="AE214" i="25"/>
  <c r="AE215" i="25"/>
  <c r="AE216" i="25"/>
  <c r="AF94" i="25"/>
  <c r="AG94" i="25" s="1"/>
  <c r="AH94" i="25" s="1"/>
  <c r="AA94" i="25"/>
  <c r="AA95" i="25"/>
  <c r="AB95" i="25" s="1"/>
  <c r="AF96" i="25"/>
  <c r="AG96" i="25" s="1"/>
  <c r="AH96" i="25" s="1"/>
  <c r="AA96" i="25"/>
  <c r="AA97" i="25"/>
  <c r="AA98" i="25" s="1"/>
  <c r="AF99" i="25"/>
  <c r="AG99" i="25" s="1"/>
  <c r="AH99" i="25" s="1"/>
  <c r="AA99" i="25"/>
  <c r="AB99" i="25" s="1"/>
  <c r="AA100" i="25"/>
  <c r="AA101" i="25" s="1"/>
  <c r="AA102" i="25" s="1"/>
  <c r="AA103" i="25"/>
  <c r="AF111" i="25"/>
  <c r="AF117" i="25"/>
  <c r="AF123" i="25"/>
  <c r="AF127" i="25"/>
  <c r="AF129" i="25"/>
  <c r="AF133" i="25"/>
  <c r="AF143" i="25"/>
  <c r="AF149" i="25"/>
  <c r="AF158" i="25"/>
  <c r="AF162" i="25"/>
  <c r="AF178" i="25"/>
  <c r="AF189" i="25"/>
  <c r="AG189" i="25" s="1"/>
  <c r="AH189" i="25" s="1"/>
  <c r="AF191" i="25"/>
  <c r="AG191" i="25" s="1"/>
  <c r="AH191" i="25" s="1"/>
  <c r="AF198" i="25"/>
  <c r="AG198" i="25" s="1"/>
  <c r="AH198" i="25" s="1"/>
  <c r="AF200" i="25"/>
  <c r="AG200" i="25" s="1"/>
  <c r="AH200" i="25" s="1"/>
  <c r="AF205" i="25"/>
  <c r="AG205" i="25" s="1"/>
  <c r="AH205" i="25" s="1"/>
  <c r="AF207" i="25"/>
  <c r="AG207" i="25" s="1"/>
  <c r="AH207" i="25" s="1"/>
  <c r="AF208" i="25"/>
  <c r="AG208" i="25" s="1"/>
  <c r="AH208" i="25" s="1"/>
  <c r="AF215" i="25"/>
  <c r="AG215" i="25" s="1"/>
  <c r="AH215" i="25" s="1"/>
  <c r="AB9" i="25"/>
  <c r="AC8" i="25"/>
  <c r="AC9" i="25" s="1"/>
  <c r="AD9" i="25" s="1"/>
  <c r="Q9" i="25" s="1"/>
  <c r="AB10" i="25"/>
  <c r="AC10" i="25"/>
  <c r="AD10" i="25" s="1"/>
  <c r="Q10" i="25" s="1"/>
  <c r="AB11" i="25"/>
  <c r="AB82" i="25"/>
  <c r="AB94" i="25"/>
  <c r="AB96" i="25"/>
  <c r="AB97" i="25"/>
  <c r="AB98" i="25"/>
  <c r="AB100" i="25"/>
  <c r="AB101" i="25"/>
  <c r="AB102" i="25"/>
  <c r="Z9" i="25"/>
  <c r="O9" i="25" s="1"/>
  <c r="V9" i="25"/>
  <c r="X8" i="25"/>
  <c r="V82" i="25"/>
  <c r="W82" i="25"/>
  <c r="V83" i="25"/>
  <c r="V94" i="25"/>
  <c r="W94" i="25"/>
  <c r="V95" i="25"/>
  <c r="H8" i="25"/>
  <c r="E8" i="25"/>
  <c r="E10" i="25"/>
  <c r="E11" i="25" s="1"/>
  <c r="E12" i="25" s="1"/>
  <c r="E13" i="25" s="1"/>
  <c r="E14" i="25" s="1"/>
  <c r="E15" i="25" s="1"/>
  <c r="E16" i="25" s="1"/>
  <c r="E17" i="25" s="1"/>
  <c r="E18" i="25"/>
  <c r="E19" i="25" s="1"/>
  <c r="E20" i="25" s="1"/>
  <c r="E21" i="25" s="1"/>
  <c r="E22" i="25" s="1"/>
  <c r="E23" i="25" s="1"/>
  <c r="E24" i="25" s="1"/>
  <c r="E25" i="25" s="1"/>
  <c r="E26" i="25" s="1"/>
  <c r="E27" i="25" s="1"/>
  <c r="E28" i="25" s="1"/>
  <c r="E29" i="25" s="1"/>
  <c r="E30" i="25" s="1"/>
  <c r="E31" i="25" s="1"/>
  <c r="E32" i="25" s="1"/>
  <c r="E33" i="25" s="1"/>
  <c r="E34" i="25" s="1"/>
  <c r="E35" i="25" s="1"/>
  <c r="E36" i="25" s="1"/>
  <c r="E37" i="25" s="1"/>
  <c r="E38" i="25" s="1"/>
  <c r="E39" i="25" s="1"/>
  <c r="E40" i="25" s="1"/>
  <c r="E41" i="25" s="1"/>
  <c r="E42" i="25" s="1"/>
  <c r="E43" i="25" s="1"/>
  <c r="E44" i="25" s="1"/>
  <c r="E45" i="25" s="1"/>
  <c r="E46" i="25" s="1"/>
  <c r="E47" i="25" s="1"/>
  <c r="E48" i="25" s="1"/>
  <c r="E49" i="25" s="1"/>
  <c r="E50" i="25" s="1"/>
  <c r="E51" i="25" s="1"/>
  <c r="E52" i="25" s="1"/>
  <c r="E53" i="25" s="1"/>
  <c r="E54" i="25" s="1"/>
  <c r="E55" i="25" s="1"/>
  <c r="E56" i="25" s="1"/>
  <c r="E57" i="25" s="1"/>
  <c r="E58" i="25" s="1"/>
  <c r="E59" i="25" s="1"/>
  <c r="E60" i="25" s="1"/>
  <c r="E61" i="25" s="1"/>
  <c r="E62" i="25" s="1"/>
  <c r="E63" i="25" s="1"/>
  <c r="E64" i="25" s="1"/>
  <c r="E65" i="25" s="1"/>
  <c r="E66" i="25" s="1"/>
  <c r="E67" i="25" s="1"/>
  <c r="E68" i="25" s="1"/>
  <c r="E69" i="25" s="1"/>
  <c r="E70" i="25" s="1"/>
  <c r="E71" i="25" s="1"/>
  <c r="E72" i="25" s="1"/>
  <c r="E73" i="25" s="1"/>
  <c r="E74" i="25" s="1"/>
  <c r="E75" i="25" s="1"/>
  <c r="E76" i="25" s="1"/>
  <c r="E77" i="25" s="1"/>
  <c r="E78" i="25" s="1"/>
  <c r="E79" i="25" s="1"/>
  <c r="E80" i="25" s="1"/>
  <c r="E81" i="25" s="1"/>
  <c r="E83" i="25"/>
  <c r="E84" i="25" s="1"/>
  <c r="E85" i="25" s="1"/>
  <c r="E86" i="25"/>
  <c r="E87" i="25" s="1"/>
  <c r="E88" i="25" s="1"/>
  <c r="E89" i="25" s="1"/>
  <c r="E90" i="25" s="1"/>
  <c r="E91" i="25" s="1"/>
  <c r="E92" i="25" s="1"/>
  <c r="E93" i="25" s="1"/>
  <c r="E95" i="25"/>
  <c r="E96" i="25" s="1"/>
  <c r="E97" i="25"/>
  <c r="E98" i="25" s="1"/>
  <c r="E99" i="25" s="1"/>
  <c r="E100" i="25" s="1"/>
  <c r="E101" i="25"/>
  <c r="E102" i="25" s="1"/>
  <c r="E103" i="25" s="1"/>
  <c r="E104" i="25" s="1"/>
  <c r="E105" i="25" s="1"/>
  <c r="E106" i="25" s="1"/>
  <c r="E107" i="25" s="1"/>
  <c r="E108" i="25" s="1"/>
  <c r="E109" i="25" s="1"/>
  <c r="E110" i="25" s="1"/>
  <c r="E111" i="25" s="1"/>
  <c r="E112" i="25" s="1"/>
  <c r="E113" i="25" s="1"/>
  <c r="E114" i="25" s="1"/>
  <c r="E115" i="25" s="1"/>
  <c r="E116" i="25" s="1"/>
  <c r="E117" i="25" s="1"/>
  <c r="E118" i="25" s="1"/>
  <c r="E119" i="25" s="1"/>
  <c r="E120" i="25" s="1"/>
  <c r="E121" i="25" s="1"/>
  <c r="E122" i="25" s="1"/>
  <c r="E123" i="25" s="1"/>
  <c r="E124" i="25" s="1"/>
  <c r="E125" i="25" s="1"/>
  <c r="E126" i="25" s="1"/>
  <c r="E127" i="25" s="1"/>
  <c r="E128" i="25" s="1"/>
  <c r="E129" i="25" s="1"/>
  <c r="E130" i="25" s="1"/>
  <c r="E131" i="25" s="1"/>
  <c r="E132" i="25" s="1"/>
  <c r="E133" i="25" s="1"/>
  <c r="E134" i="25" s="1"/>
  <c r="E135" i="25" s="1"/>
  <c r="E136" i="25" s="1"/>
  <c r="E137" i="25" s="1"/>
  <c r="E138" i="25" s="1"/>
  <c r="E139" i="25" s="1"/>
  <c r="E140" i="25" s="1"/>
  <c r="E141" i="25" s="1"/>
  <c r="E142" i="25" s="1"/>
  <c r="E143" i="25" s="1"/>
  <c r="E144" i="25" s="1"/>
  <c r="E145" i="25" s="1"/>
  <c r="E146" i="25" s="1"/>
  <c r="E147" i="25" s="1"/>
  <c r="E148" i="25" s="1"/>
  <c r="E149" i="25" s="1"/>
  <c r="E150" i="25" s="1"/>
  <c r="E151" i="25" s="1"/>
  <c r="E152" i="25" s="1"/>
  <c r="E153" i="25" s="1"/>
  <c r="E154" i="25" s="1"/>
  <c r="E155" i="25" s="1"/>
  <c r="E156" i="25" s="1"/>
  <c r="E157" i="25" s="1"/>
  <c r="E158" i="25" s="1"/>
  <c r="E159" i="25" s="1"/>
  <c r="E160" i="25" s="1"/>
  <c r="E161" i="25" s="1"/>
  <c r="E162" i="25" s="1"/>
  <c r="E163" i="25" s="1"/>
  <c r="E164" i="25" s="1"/>
  <c r="E165" i="25" s="1"/>
  <c r="E166" i="25" s="1"/>
  <c r="E167" i="25" s="1"/>
  <c r="E168" i="25" s="1"/>
  <c r="E169" i="25" s="1"/>
  <c r="E170" i="25" s="1"/>
  <c r="E171" i="25" s="1"/>
  <c r="E172" i="25" s="1"/>
  <c r="E173" i="25" s="1"/>
  <c r="E174" i="25" s="1"/>
  <c r="E175" i="25" s="1"/>
  <c r="E176" i="25" s="1"/>
  <c r="E177" i="25" s="1"/>
  <c r="E178" i="25" s="1"/>
  <c r="E179" i="25" s="1"/>
  <c r="E180" i="25" s="1"/>
  <c r="E181" i="25" s="1"/>
  <c r="E182" i="25" s="1"/>
  <c r="E183" i="25" s="1"/>
  <c r="E184" i="25" s="1"/>
  <c r="E185" i="25" s="1"/>
  <c r="E186" i="25" s="1"/>
  <c r="E187" i="25" s="1"/>
  <c r="E188" i="25" s="1"/>
  <c r="E189" i="25" s="1"/>
  <c r="E190" i="25" s="1"/>
  <c r="E191" i="25" s="1"/>
  <c r="E192" i="25" s="1"/>
  <c r="E193" i="25" s="1"/>
  <c r="E194" i="25" s="1"/>
  <c r="E195" i="25" s="1"/>
  <c r="E196" i="25" s="1"/>
  <c r="E197" i="25" s="1"/>
  <c r="E198" i="25" s="1"/>
  <c r="E199" i="25" s="1"/>
  <c r="E200" i="25" s="1"/>
  <c r="E201" i="25" s="1"/>
  <c r="E202" i="25" s="1"/>
  <c r="E203" i="25" s="1"/>
  <c r="E204" i="25" s="1"/>
  <c r="E205" i="25" s="1"/>
  <c r="E206" i="25" s="1"/>
  <c r="E207" i="25" s="1"/>
  <c r="E208" i="25" s="1"/>
  <c r="E209" i="25" s="1"/>
  <c r="E210" i="25" s="1"/>
  <c r="E211" i="25" s="1"/>
  <c r="E212" i="25" s="1"/>
  <c r="E213" i="25" s="1"/>
  <c r="E214" i="25" s="1"/>
  <c r="E215" i="25" s="1"/>
  <c r="E216" i="25" s="1"/>
  <c r="C156" i="25"/>
  <c r="C157" i="25" s="1"/>
  <c r="C158" i="25"/>
  <c r="C159" i="25" s="1"/>
  <c r="C160" i="25" s="1"/>
  <c r="C161" i="25" s="1"/>
  <c r="C162" i="25"/>
  <c r="C163" i="25" s="1"/>
  <c r="C164" i="25"/>
  <c r="C165" i="25" s="1"/>
  <c r="C166" i="25" s="1"/>
  <c r="C167" i="25" s="1"/>
  <c r="C168" i="25" s="1"/>
  <c r="C125" i="25"/>
  <c r="C126" i="25"/>
  <c r="C127" i="25" s="1"/>
  <c r="C128" i="25" s="1"/>
  <c r="C129" i="25" s="1"/>
  <c r="C130" i="25"/>
  <c r="C131" i="25" s="1"/>
  <c r="C132" i="25" s="1"/>
  <c r="C133" i="25"/>
  <c r="C134" i="25" s="1"/>
  <c r="C135" i="25" s="1"/>
  <c r="C136" i="25" s="1"/>
  <c r="C137" i="25" s="1"/>
  <c r="C111" i="25"/>
  <c r="C112" i="25" s="1"/>
  <c r="C115" i="25"/>
  <c r="C116" i="25"/>
  <c r="C117" i="25"/>
  <c r="C118" i="25" s="1"/>
  <c r="C119" i="25" s="1"/>
  <c r="C120" i="25" s="1"/>
  <c r="C104" i="25"/>
  <c r="C105" i="25" s="1"/>
  <c r="C101" i="25"/>
  <c r="C102" i="25"/>
  <c r="C98" i="25"/>
  <c r="C95" i="25"/>
  <c r="C96" i="25"/>
  <c r="C83" i="25"/>
  <c r="C84" i="25" s="1"/>
  <c r="C85" i="25" s="1"/>
  <c r="C86" i="25" s="1"/>
  <c r="C87" i="25" s="1"/>
  <c r="C88" i="25" s="1"/>
  <c r="C89" i="25" s="1"/>
  <c r="C90" i="25" s="1"/>
  <c r="C91" i="25" s="1"/>
  <c r="C169" i="25"/>
  <c r="C170" i="25" s="1"/>
  <c r="C171" i="25" s="1"/>
  <c r="C176" i="25"/>
  <c r="C180" i="25"/>
  <c r="C184" i="25"/>
  <c r="C189" i="25"/>
  <c r="C194" i="25"/>
  <c r="C199" i="25"/>
  <c r="C200" i="25" s="1"/>
  <c r="C201" i="25"/>
  <c r="C206" i="25"/>
  <c r="C209" i="25"/>
  <c r="C210" i="25" s="1"/>
  <c r="C10" i="25"/>
  <c r="C11" i="25" s="1"/>
  <c r="C13" i="25"/>
  <c r="C16" i="25"/>
  <c r="C17" i="25" s="1"/>
  <c r="C19" i="25"/>
  <c r="C20" i="25"/>
  <c r="C26" i="25"/>
  <c r="C27" i="25" s="1"/>
  <c r="C28" i="25" s="1"/>
  <c r="C29" i="25" s="1"/>
  <c r="C30" i="25"/>
  <c r="C31" i="25" s="1"/>
  <c r="C32" i="25" s="1"/>
  <c r="C33" i="25" s="1"/>
  <c r="C34" i="25" s="1"/>
  <c r="C35" i="25" s="1"/>
  <c r="C40" i="25"/>
  <c r="C41" i="25"/>
  <c r="C42" i="25"/>
  <c r="C43" i="25" s="1"/>
  <c r="C44" i="25" s="1"/>
  <c r="C45" i="25" s="1"/>
  <c r="C46" i="25" s="1"/>
  <c r="C47" i="25" s="1"/>
  <c r="C48" i="25" s="1"/>
  <c r="C49" i="25" s="1"/>
  <c r="C50" i="25" s="1"/>
  <c r="C51" i="25" s="1"/>
  <c r="C52" i="25" s="1"/>
  <c r="C71" i="25"/>
  <c r="C72" i="25" s="1"/>
  <c r="C73" i="25"/>
  <c r="C74" i="25" s="1"/>
  <c r="C75" i="25" s="1"/>
  <c r="C76" i="25" s="1"/>
  <c r="C77" i="25" s="1"/>
  <c r="C78" i="25" s="1"/>
  <c r="C79" i="25" s="1"/>
  <c r="C80" i="25" s="1"/>
  <c r="C81" i="25" s="1"/>
  <c r="D10" i="25"/>
  <c r="D11" i="25"/>
  <c r="D13" i="25"/>
  <c r="D14" i="25"/>
  <c r="D15" i="25" s="1"/>
  <c r="D16" i="25" s="1"/>
  <c r="D17" i="25" s="1"/>
  <c r="D19" i="25"/>
  <c r="D20" i="25" s="1"/>
  <c r="D21" i="25"/>
  <c r="D22" i="25" s="1"/>
  <c r="D23" i="25" s="1"/>
  <c r="D24" i="25" s="1"/>
  <c r="D25" i="25" s="1"/>
  <c r="D26" i="25" s="1"/>
  <c r="D27" i="25" s="1"/>
  <c r="D28" i="25" s="1"/>
  <c r="D29" i="25" s="1"/>
  <c r="D30" i="25" s="1"/>
  <c r="D31" i="25" s="1"/>
  <c r="D32" i="25" s="1"/>
  <c r="D33" i="25" s="1"/>
  <c r="D34" i="25" s="1"/>
  <c r="D35" i="25" s="1"/>
  <c r="D38" i="25"/>
  <c r="D39" i="25"/>
  <c r="D40" i="25" s="1"/>
  <c r="D41" i="25" s="1"/>
  <c r="D42" i="25" s="1"/>
  <c r="D43" i="25"/>
  <c r="D44" i="25" s="1"/>
  <c r="D45" i="25" s="1"/>
  <c r="D46" i="25" s="1"/>
  <c r="D47" i="25" s="1"/>
  <c r="D48" i="25" s="1"/>
  <c r="D49" i="25" s="1"/>
  <c r="D50" i="25" s="1"/>
  <c r="D51" i="25" s="1"/>
  <c r="D52" i="25" s="1"/>
  <c r="D53" i="25" s="1"/>
  <c r="D54" i="25" s="1"/>
  <c r="D55" i="25" s="1"/>
  <c r="D56" i="25" s="1"/>
  <c r="D57" i="25" s="1"/>
  <c r="D58" i="25" s="1"/>
  <c r="D59" i="25" s="1"/>
  <c r="D60" i="25" s="1"/>
  <c r="D61" i="25" s="1"/>
  <c r="D62" i="25" s="1"/>
  <c r="D63" i="25" s="1"/>
  <c r="D64" i="25" s="1"/>
  <c r="D65" i="25" s="1"/>
  <c r="D66" i="25" s="1"/>
  <c r="D67" i="25" s="1"/>
  <c r="D68" i="25" s="1"/>
  <c r="D69" i="25" s="1"/>
  <c r="D71" i="25"/>
  <c r="D72" i="25"/>
  <c r="D73" i="25" s="1"/>
  <c r="D74" i="25"/>
  <c r="D75" i="25" s="1"/>
  <c r="D76" i="25" s="1"/>
  <c r="D77" i="25" s="1"/>
  <c r="D78" i="25" s="1"/>
  <c r="D79" i="25" s="1"/>
  <c r="D80" i="25" s="1"/>
  <c r="D81" i="25" s="1"/>
  <c r="D83" i="25"/>
  <c r="D84" i="25" s="1"/>
  <c r="D85" i="25" s="1"/>
  <c r="D86" i="25"/>
  <c r="D87" i="25" s="1"/>
  <c r="D88" i="25" s="1"/>
  <c r="D89" i="25" s="1"/>
  <c r="D90" i="25" s="1"/>
  <c r="D91" i="25" s="1"/>
  <c r="D95" i="25"/>
  <c r="D96" i="25"/>
  <c r="D97" i="25" s="1"/>
  <c r="D98" i="25"/>
  <c r="D100" i="25"/>
  <c r="D101" i="25"/>
  <c r="D102" i="25" s="1"/>
  <c r="D103" i="25" s="1"/>
  <c r="D104" i="25" s="1"/>
  <c r="D105" i="25" s="1"/>
  <c r="D106" i="25" s="1"/>
  <c r="D107" i="25" s="1"/>
  <c r="D108" i="25" s="1"/>
  <c r="D109" i="25"/>
  <c r="D110" i="25" s="1"/>
  <c r="D111" i="25" s="1"/>
  <c r="D112" i="25" s="1"/>
  <c r="D114" i="25"/>
  <c r="D115" i="25"/>
  <c r="D116" i="25" s="1"/>
  <c r="D117" i="25" s="1"/>
  <c r="D118" i="25" s="1"/>
  <c r="D119" i="25" s="1"/>
  <c r="D120" i="25" s="1"/>
  <c r="D121" i="25" s="1"/>
  <c r="D122" i="25" s="1"/>
  <c r="D123" i="25" s="1"/>
  <c r="D124" i="25" s="1"/>
  <c r="D125" i="25" s="1"/>
  <c r="D126" i="25" s="1"/>
  <c r="D127" i="25" s="1"/>
  <c r="D128" i="25" s="1"/>
  <c r="D129" i="25" s="1"/>
  <c r="D130" i="25" s="1"/>
  <c r="D131" i="25" s="1"/>
  <c r="D132" i="25" s="1"/>
  <c r="D133" i="25" s="1"/>
  <c r="D134" i="25" s="1"/>
  <c r="D135" i="25" s="1"/>
  <c r="D136" i="25" s="1"/>
  <c r="D137" i="25" s="1"/>
  <c r="D138" i="25" s="1"/>
  <c r="D139" i="25" s="1"/>
  <c r="D140" i="25" s="1"/>
  <c r="D141" i="25" s="1"/>
  <c r="D142" i="25" s="1"/>
  <c r="D143" i="25" s="1"/>
  <c r="D144" i="25" s="1"/>
  <c r="D147" i="25"/>
  <c r="D148" i="25"/>
  <c r="D149" i="25"/>
  <c r="D150" i="25" s="1"/>
  <c r="D151" i="25" s="1"/>
  <c r="D152" i="25" s="1"/>
  <c r="D153" i="25"/>
  <c r="D154" i="25" s="1"/>
  <c r="D155" i="25" s="1"/>
  <c r="D156" i="25" s="1"/>
  <c r="D157" i="25" s="1"/>
  <c r="D158" i="25" s="1"/>
  <c r="D159" i="25" s="1"/>
  <c r="D160" i="25" s="1"/>
  <c r="D161" i="25" s="1"/>
  <c r="D162" i="25" s="1"/>
  <c r="D163" i="25" s="1"/>
  <c r="D164" i="25" s="1"/>
  <c r="D165" i="25" s="1"/>
  <c r="D166" i="25" s="1"/>
  <c r="D167" i="25" s="1"/>
  <c r="D168" i="25" s="1"/>
  <c r="D169" i="25" s="1"/>
  <c r="D170" i="25" s="1"/>
  <c r="D171" i="25" s="1"/>
  <c r="D173" i="25"/>
  <c r="D174" i="25" s="1"/>
  <c r="D175" i="25"/>
  <c r="D176" i="25" s="1"/>
  <c r="D177" i="25" s="1"/>
  <c r="D178" i="25" s="1"/>
  <c r="D179" i="25" s="1"/>
  <c r="D180" i="25" s="1"/>
  <c r="D181" i="25" s="1"/>
  <c r="D182" i="25"/>
  <c r="D183" i="25" s="1"/>
  <c r="D184" i="25" s="1"/>
  <c r="D185" i="25" s="1"/>
  <c r="D186" i="25" s="1"/>
  <c r="D187" i="25" s="1"/>
  <c r="D188" i="25" s="1"/>
  <c r="D189" i="25" s="1"/>
  <c r="D190" i="25" s="1"/>
  <c r="D191" i="25" s="1"/>
  <c r="D194" i="25"/>
  <c r="D195" i="25"/>
  <c r="D196" i="25" s="1"/>
  <c r="D197" i="25"/>
  <c r="D198" i="25" s="1"/>
  <c r="D199" i="25" s="1"/>
  <c r="D200" i="25"/>
  <c r="D201" i="25" s="1"/>
  <c r="D202" i="25" s="1"/>
  <c r="D203" i="25" s="1"/>
  <c r="D204" i="25"/>
  <c r="D205" i="25" s="1"/>
  <c r="D206" i="25" s="1"/>
  <c r="D207" i="25" s="1"/>
  <c r="D208" i="25" s="1"/>
  <c r="D209" i="25" s="1"/>
  <c r="D210" i="25" s="1"/>
  <c r="D211" i="25" s="1"/>
  <c r="D212" i="25" s="1"/>
  <c r="D213" i="25" s="1"/>
  <c r="D214" i="25" s="1"/>
  <c r="D215" i="25"/>
  <c r="D216" i="25" s="1"/>
  <c r="AO9" i="25"/>
  <c r="AO4" i="25"/>
  <c r="AO10" i="25"/>
  <c r="AO11" i="25"/>
  <c r="AP9" i="25"/>
  <c r="AO5" i="25"/>
  <c r="AO6" i="25" s="1"/>
  <c r="AP10" i="25"/>
  <c r="AP11" i="25"/>
  <c r="AO8" i="25"/>
  <c r="AL10" i="25"/>
  <c r="AL11" i="25"/>
  <c r="AL12" i="25"/>
  <c r="AL13" i="25"/>
  <c r="AL14" i="25"/>
  <c r="AL60" i="25"/>
  <c r="AL61" i="25"/>
  <c r="AL62" i="25"/>
  <c r="AL63" i="25"/>
  <c r="AL64" i="25"/>
  <c r="AL65" i="25"/>
  <c r="AL66" i="25"/>
  <c r="AL67" i="25"/>
  <c r="AL68" i="25"/>
  <c r="AL69" i="25"/>
  <c r="AL70" i="25"/>
  <c r="AL71" i="25"/>
  <c r="AL72" i="25"/>
  <c r="AL73" i="25"/>
  <c r="AL74" i="25"/>
  <c r="AL75" i="25"/>
  <c r="AL76" i="25"/>
  <c r="AL77" i="25"/>
  <c r="AL78" i="25"/>
  <c r="AL79" i="25"/>
  <c r="AL80" i="25"/>
  <c r="AL81" i="25"/>
  <c r="AL82" i="25"/>
  <c r="AL89" i="25"/>
  <c r="AL90" i="25"/>
  <c r="AL91" i="25"/>
  <c r="AL92" i="25"/>
  <c r="AL93" i="25"/>
  <c r="AL94" i="25"/>
  <c r="AL95" i="25"/>
  <c r="AL96" i="25"/>
  <c r="AL97" i="25"/>
  <c r="AL98" i="25"/>
  <c r="AL99" i="25"/>
  <c r="AL100" i="25"/>
  <c r="AL101" i="25"/>
  <c r="AL102" i="25"/>
  <c r="AL103" i="25"/>
  <c r="AL104" i="25"/>
  <c r="AL185" i="25"/>
  <c r="AL186" i="25"/>
  <c r="AL187" i="25"/>
  <c r="AL188" i="25"/>
  <c r="AL189" i="25"/>
  <c r="AL190" i="25"/>
  <c r="AL191" i="25"/>
  <c r="AL192" i="25"/>
  <c r="AL193" i="25"/>
  <c r="AL194" i="25"/>
  <c r="AL195" i="25"/>
  <c r="AL196" i="25"/>
  <c r="AL197" i="25"/>
  <c r="AL198" i="25"/>
  <c r="AL199" i="25"/>
  <c r="AL200" i="25"/>
  <c r="AL201" i="25"/>
  <c r="AL202" i="25"/>
  <c r="AL203" i="25"/>
  <c r="AL204" i="25"/>
  <c r="AL205" i="25"/>
  <c r="AL206" i="25"/>
  <c r="AL207" i="25"/>
  <c r="AL208" i="25"/>
  <c r="AL209" i="25"/>
  <c r="AL210" i="25"/>
  <c r="AL211" i="25"/>
  <c r="AL212" i="25"/>
  <c r="AL213" i="25"/>
  <c r="AL214" i="25"/>
  <c r="AL215" i="25"/>
  <c r="AL216" i="25"/>
  <c r="AL9" i="25"/>
  <c r="Z10" i="25"/>
  <c r="O10" i="25" s="1"/>
  <c r="Z11" i="25"/>
  <c r="O11" i="25" s="1"/>
  <c r="Z12" i="25"/>
  <c r="O12" i="25" s="1"/>
  <c r="Z13" i="25"/>
  <c r="O13" i="25" s="1"/>
  <c r="Z14" i="25"/>
  <c r="O14" i="25" s="1"/>
  <c r="Z15" i="25"/>
  <c r="O15" i="25"/>
  <c r="Z16" i="25"/>
  <c r="O16" i="25" s="1"/>
  <c r="Z17" i="25"/>
  <c r="O17" i="25" s="1"/>
  <c r="Z18" i="25"/>
  <c r="O18" i="25" s="1"/>
  <c r="Z19" i="25"/>
  <c r="O19" i="25" s="1"/>
  <c r="Z20" i="25"/>
  <c r="O20" i="25" s="1"/>
  <c r="Z21" i="25"/>
  <c r="O21" i="25" s="1"/>
  <c r="Z22" i="25"/>
  <c r="O22" i="25" s="1"/>
  <c r="Z23" i="25"/>
  <c r="O23" i="25"/>
  <c r="Z24" i="25"/>
  <c r="O24" i="25" s="1"/>
  <c r="Z25" i="25"/>
  <c r="O25" i="25" s="1"/>
  <c r="Z26" i="25"/>
  <c r="O26" i="25" s="1"/>
  <c r="Z27" i="25"/>
  <c r="O27" i="25" s="1"/>
  <c r="Z28" i="25"/>
  <c r="O28" i="25" s="1"/>
  <c r="Z29" i="25"/>
  <c r="O29" i="25"/>
  <c r="Z30" i="25"/>
  <c r="O30" i="25" s="1"/>
  <c r="Z31" i="25"/>
  <c r="O31" i="25"/>
  <c r="Z32" i="25"/>
  <c r="O32" i="25" s="1"/>
  <c r="Z33" i="25"/>
  <c r="O33" i="25" s="1"/>
  <c r="Z34" i="25"/>
  <c r="O34" i="25" s="1"/>
  <c r="Z35" i="25"/>
  <c r="O35" i="25"/>
  <c r="Z36" i="25"/>
  <c r="O36" i="25" s="1"/>
  <c r="Z37" i="25"/>
  <c r="O37" i="25" s="1"/>
  <c r="Z38" i="25"/>
  <c r="O38" i="25" s="1"/>
  <c r="Z39" i="25"/>
  <c r="O39" i="25"/>
  <c r="Z40" i="25"/>
  <c r="O40" i="25" s="1"/>
  <c r="Z41" i="25"/>
  <c r="O41" i="25" s="1"/>
  <c r="Z42" i="25"/>
  <c r="O42" i="25" s="1"/>
  <c r="Z43" i="25"/>
  <c r="O43" i="25" s="1"/>
  <c r="Z44" i="25"/>
  <c r="O44" i="25" s="1"/>
  <c r="Z45" i="25"/>
  <c r="O45" i="25" s="1"/>
  <c r="Z46" i="25"/>
  <c r="O46" i="25" s="1"/>
  <c r="Z47" i="25"/>
  <c r="O47" i="25"/>
  <c r="Z48" i="25"/>
  <c r="O48" i="25" s="1"/>
  <c r="Z49" i="25"/>
  <c r="O49" i="25" s="1"/>
  <c r="Z50" i="25"/>
  <c r="O50" i="25" s="1"/>
  <c r="Z51" i="25"/>
  <c r="O51" i="25" s="1"/>
  <c r="Z52" i="25"/>
  <c r="O52" i="25" s="1"/>
  <c r="Z53" i="25"/>
  <c r="O53" i="25"/>
  <c r="Z54" i="25"/>
  <c r="O54" i="25" s="1"/>
  <c r="Z55" i="25"/>
  <c r="O55" i="25"/>
  <c r="Z56" i="25"/>
  <c r="O56" i="25" s="1"/>
  <c r="Z57" i="25"/>
  <c r="O57" i="25" s="1"/>
  <c r="Z58" i="25"/>
  <c r="O58" i="25" s="1"/>
  <c r="Z59" i="25"/>
  <c r="O59" i="25"/>
  <c r="Z60" i="25"/>
  <c r="O60" i="25" s="1"/>
  <c r="Z61" i="25"/>
  <c r="O61" i="25"/>
  <c r="Z62" i="25"/>
  <c r="O62" i="25" s="1"/>
  <c r="Z63" i="25"/>
  <c r="O63" i="25"/>
  <c r="Z64" i="25"/>
  <c r="O64" i="25" s="1"/>
  <c r="Z65" i="25"/>
  <c r="O65" i="25" s="1"/>
  <c r="Z66" i="25"/>
  <c r="O66" i="25" s="1"/>
  <c r="Z67" i="25"/>
  <c r="O67" i="25"/>
  <c r="Z68" i="25"/>
  <c r="O68" i="25" s="1"/>
  <c r="Z69" i="25"/>
  <c r="O69" i="25" s="1"/>
  <c r="Z70" i="25"/>
  <c r="O70" i="25" s="1"/>
  <c r="Z71" i="25"/>
  <c r="O71" i="25"/>
  <c r="Z72" i="25"/>
  <c r="O72" i="25" s="1"/>
  <c r="Z73" i="25"/>
  <c r="O73" i="25" s="1"/>
  <c r="Z74" i="25"/>
  <c r="O74" i="25" s="1"/>
  <c r="Z75" i="25"/>
  <c r="O75" i="25" s="1"/>
  <c r="Z76" i="25"/>
  <c r="O76" i="25" s="1"/>
  <c r="Z77" i="25"/>
  <c r="O77" i="25" s="1"/>
  <c r="Z78" i="25"/>
  <c r="O78" i="25" s="1"/>
  <c r="Z79" i="25"/>
  <c r="O79" i="25"/>
  <c r="Z80" i="25"/>
  <c r="O80" i="25" s="1"/>
  <c r="Z81" i="25"/>
  <c r="O81" i="25" s="1"/>
  <c r="Z82" i="25"/>
  <c r="O82" i="25" s="1"/>
  <c r="Z83" i="25"/>
  <c r="O83" i="25" s="1"/>
  <c r="Z84" i="25"/>
  <c r="O84" i="25" s="1"/>
  <c r="Z85" i="25"/>
  <c r="O85" i="25" s="1"/>
  <c r="Z86" i="25"/>
  <c r="O86" i="25" s="1"/>
  <c r="Z87" i="25"/>
  <c r="O87" i="25"/>
  <c r="Z88" i="25"/>
  <c r="O88" i="25" s="1"/>
  <c r="Z89" i="25"/>
  <c r="O89" i="25" s="1"/>
  <c r="Z90" i="25"/>
  <c r="O90" i="25" s="1"/>
  <c r="Z91" i="25"/>
  <c r="O91" i="25" s="1"/>
  <c r="Z92" i="25"/>
  <c r="O92" i="25" s="1"/>
  <c r="Z93" i="25"/>
  <c r="O93" i="25"/>
  <c r="Z94" i="25"/>
  <c r="O94" i="25" s="1"/>
  <c r="Z95" i="25"/>
  <c r="O95" i="25"/>
  <c r="Z96" i="25"/>
  <c r="O96" i="25" s="1"/>
  <c r="Z97" i="25"/>
  <c r="O97" i="25" s="1"/>
  <c r="Z98" i="25"/>
  <c r="O98" i="25" s="1"/>
  <c r="Z99" i="25"/>
  <c r="O99" i="25"/>
  <c r="Z100" i="25"/>
  <c r="O100" i="25" s="1"/>
  <c r="Z101" i="25"/>
  <c r="O101" i="25" s="1"/>
  <c r="Z102" i="25"/>
  <c r="O102" i="25" s="1"/>
  <c r="Z103" i="25"/>
  <c r="O103" i="25"/>
  <c r="Z104" i="25"/>
  <c r="O104" i="25" s="1"/>
  <c r="Z105" i="25"/>
  <c r="O105" i="25" s="1"/>
  <c r="Z106" i="25"/>
  <c r="O106" i="25" s="1"/>
  <c r="Z107" i="25"/>
  <c r="O107" i="25" s="1"/>
  <c r="Z108" i="25"/>
  <c r="O108" i="25" s="1"/>
  <c r="Z109" i="25"/>
  <c r="O109" i="25" s="1"/>
  <c r="Z110" i="25"/>
  <c r="O110" i="25" s="1"/>
  <c r="Z111" i="25"/>
  <c r="O111" i="25"/>
  <c r="Z112" i="25"/>
  <c r="O112" i="25" s="1"/>
  <c r="Z113" i="25"/>
  <c r="O113" i="25" s="1"/>
  <c r="Z114" i="25"/>
  <c r="O114" i="25" s="1"/>
  <c r="Z115" i="25"/>
  <c r="O115" i="25" s="1"/>
  <c r="Z116" i="25"/>
  <c r="O116" i="25" s="1"/>
  <c r="Z117" i="25"/>
  <c r="O117" i="25"/>
  <c r="Z118" i="25"/>
  <c r="O118" i="25" s="1"/>
  <c r="Z119" i="25"/>
  <c r="O119" i="25"/>
  <c r="Z120" i="25"/>
  <c r="O120" i="25" s="1"/>
  <c r="Z121" i="25"/>
  <c r="O121" i="25" s="1"/>
  <c r="Z122" i="25"/>
  <c r="O122" i="25" s="1"/>
  <c r="Z123" i="25"/>
  <c r="O123" i="25"/>
  <c r="Z124" i="25"/>
  <c r="O124" i="25" s="1"/>
  <c r="Z125" i="25"/>
  <c r="O125" i="25"/>
  <c r="Z126" i="25"/>
  <c r="O126" i="25" s="1"/>
  <c r="Z127" i="25"/>
  <c r="O127" i="25"/>
  <c r="Z128" i="25"/>
  <c r="O128" i="25" s="1"/>
  <c r="Z129" i="25"/>
  <c r="O129" i="25" s="1"/>
  <c r="Z130" i="25"/>
  <c r="O130" i="25" s="1"/>
  <c r="Z131" i="25"/>
  <c r="O131" i="25"/>
  <c r="Z132" i="25"/>
  <c r="O132" i="25" s="1"/>
  <c r="Z133" i="25"/>
  <c r="O133" i="25" s="1"/>
  <c r="Z134" i="25"/>
  <c r="O134" i="25" s="1"/>
  <c r="Z135" i="25"/>
  <c r="O135" i="25"/>
  <c r="Z136" i="25"/>
  <c r="O136" i="25" s="1"/>
  <c r="Z137" i="25"/>
  <c r="O137" i="25" s="1"/>
  <c r="Z138" i="25"/>
  <c r="O138" i="25" s="1"/>
  <c r="Z139" i="25"/>
  <c r="O139" i="25" s="1"/>
  <c r="Z140" i="25"/>
  <c r="O140" i="25" s="1"/>
  <c r="Z141" i="25"/>
  <c r="O141" i="25" s="1"/>
  <c r="Z142" i="25"/>
  <c r="O142" i="25" s="1"/>
  <c r="Z143" i="25"/>
  <c r="O143" i="25"/>
  <c r="Z144" i="25"/>
  <c r="O144" i="25" s="1"/>
  <c r="Z145" i="25"/>
  <c r="O145" i="25" s="1"/>
  <c r="Z146" i="25"/>
  <c r="O146" i="25" s="1"/>
  <c r="Z147" i="25"/>
  <c r="O147" i="25" s="1"/>
  <c r="Z148" i="25"/>
  <c r="O148" i="25" s="1"/>
  <c r="Z149" i="25"/>
  <c r="O149" i="25" s="1"/>
  <c r="Z150" i="25"/>
  <c r="O150" i="25" s="1"/>
  <c r="Z151" i="25"/>
  <c r="O151" i="25"/>
  <c r="Z152" i="25"/>
  <c r="O152" i="25" s="1"/>
  <c r="Z153" i="25"/>
  <c r="O153" i="25" s="1"/>
  <c r="Z154" i="25"/>
  <c r="O154" i="25" s="1"/>
  <c r="Z155" i="25"/>
  <c r="O155" i="25" s="1"/>
  <c r="Z156" i="25"/>
  <c r="O156" i="25" s="1"/>
  <c r="Z157" i="25"/>
  <c r="O157" i="25"/>
  <c r="Z158" i="25"/>
  <c r="O158" i="25" s="1"/>
  <c r="Z159" i="25"/>
  <c r="O159" i="25"/>
  <c r="Z160" i="25"/>
  <c r="O160" i="25" s="1"/>
  <c r="Z161" i="25"/>
  <c r="O161" i="25" s="1"/>
  <c r="Z162" i="25"/>
  <c r="O162" i="25" s="1"/>
  <c r="Z163" i="25"/>
  <c r="O163" i="25"/>
  <c r="Z164" i="25"/>
  <c r="O164" i="25" s="1"/>
  <c r="Z165" i="25"/>
  <c r="O165" i="25" s="1"/>
  <c r="Z166" i="25"/>
  <c r="O166" i="25" s="1"/>
  <c r="Z167" i="25"/>
  <c r="O167" i="25"/>
  <c r="Z168" i="25"/>
  <c r="O168" i="25" s="1"/>
  <c r="Z169" i="25"/>
  <c r="O169" i="25" s="1"/>
  <c r="Z170" i="25"/>
  <c r="O170" i="25" s="1"/>
  <c r="Z171" i="25"/>
  <c r="O171" i="25" s="1"/>
  <c r="Z172" i="25"/>
  <c r="O172" i="25" s="1"/>
  <c r="Z173" i="25"/>
  <c r="O173" i="25" s="1"/>
  <c r="Z174" i="25"/>
  <c r="O174" i="25" s="1"/>
  <c r="Z175" i="25"/>
  <c r="O175" i="25"/>
  <c r="Z176" i="25"/>
  <c r="O176" i="25" s="1"/>
  <c r="Z177" i="25"/>
  <c r="O177" i="25" s="1"/>
  <c r="Z178" i="25"/>
  <c r="O178" i="25" s="1"/>
  <c r="Z179" i="25"/>
  <c r="O179" i="25" s="1"/>
  <c r="Z180" i="25"/>
  <c r="O180" i="25" s="1"/>
  <c r="Z181" i="25"/>
  <c r="O181" i="25"/>
  <c r="Z182" i="25"/>
  <c r="O182" i="25" s="1"/>
  <c r="Z183" i="25"/>
  <c r="O183" i="25"/>
  <c r="Z184" i="25"/>
  <c r="O184" i="25" s="1"/>
  <c r="Z185" i="25"/>
  <c r="O185" i="25" s="1"/>
  <c r="Z186" i="25"/>
  <c r="O186" i="25" s="1"/>
  <c r="Z187" i="25"/>
  <c r="O187" i="25"/>
  <c r="Z188" i="25"/>
  <c r="O188" i="25" s="1"/>
  <c r="Z189" i="25"/>
  <c r="O189" i="25"/>
  <c r="Z190" i="25"/>
  <c r="O190" i="25" s="1"/>
  <c r="Z191" i="25"/>
  <c r="O191" i="25"/>
  <c r="Z192" i="25"/>
  <c r="O192" i="25" s="1"/>
  <c r="Z193" i="25"/>
  <c r="O193" i="25" s="1"/>
  <c r="Z194" i="25"/>
  <c r="O194" i="25" s="1"/>
  <c r="Z195" i="25"/>
  <c r="O195" i="25"/>
  <c r="Z196" i="25"/>
  <c r="O196" i="25" s="1"/>
  <c r="Z197" i="25"/>
  <c r="O197" i="25" s="1"/>
  <c r="Z198" i="25"/>
  <c r="O198" i="25" s="1"/>
  <c r="Z199" i="25"/>
  <c r="O199" i="25"/>
  <c r="Z200" i="25"/>
  <c r="O200" i="25" s="1"/>
  <c r="Z201" i="25"/>
  <c r="O201" i="25" s="1"/>
  <c r="Z202" i="25"/>
  <c r="O202" i="25" s="1"/>
  <c r="Z203" i="25"/>
  <c r="O203" i="25" s="1"/>
  <c r="Z204" i="25"/>
  <c r="O204" i="25" s="1"/>
  <c r="Z205" i="25"/>
  <c r="O205" i="25" s="1"/>
  <c r="Z206" i="25"/>
  <c r="O206" i="25" s="1"/>
  <c r="Z207" i="25"/>
  <c r="O207" i="25"/>
  <c r="Z208" i="25"/>
  <c r="O208" i="25" s="1"/>
  <c r="Z209" i="25"/>
  <c r="O209" i="25" s="1"/>
  <c r="Z210" i="25"/>
  <c r="O210" i="25" s="1"/>
  <c r="Z211" i="25"/>
  <c r="O211" i="25" s="1"/>
  <c r="Z212" i="25"/>
  <c r="O212" i="25" s="1"/>
  <c r="Z213" i="25"/>
  <c r="O213" i="25" s="1"/>
  <c r="Z214" i="25"/>
  <c r="O214" i="25" s="1"/>
  <c r="Z215" i="25"/>
  <c r="O215" i="25"/>
  <c r="Z216" i="25"/>
  <c r="O216" i="25" s="1"/>
  <c r="R10" i="25"/>
  <c r="R11" i="25"/>
  <c r="R12" i="25"/>
  <c r="R13" i="25"/>
  <c r="R14" i="25"/>
  <c r="R15" i="25"/>
  <c r="R16" i="25"/>
  <c r="R17" i="25"/>
  <c r="R18" i="25"/>
  <c r="R19" i="25"/>
  <c r="R20" i="25"/>
  <c r="R21" i="25"/>
  <c r="R22" i="25"/>
  <c r="R23" i="25"/>
  <c r="R24" i="25"/>
  <c r="R25" i="25"/>
  <c r="R26" i="25"/>
  <c r="R27" i="25"/>
  <c r="R28" i="25"/>
  <c r="R29" i="25"/>
  <c r="R30" i="25"/>
  <c r="R31" i="25"/>
  <c r="R32" i="25"/>
  <c r="R33" i="25"/>
  <c r="R34" i="25"/>
  <c r="R35" i="25"/>
  <c r="R36" i="25"/>
  <c r="R37" i="25"/>
  <c r="R38" i="25"/>
  <c r="R39" i="25"/>
  <c r="R40" i="25"/>
  <c r="R41" i="25"/>
  <c r="R42" i="25"/>
  <c r="R43" i="25"/>
  <c r="R44" i="25"/>
  <c r="R45" i="25"/>
  <c r="R46" i="25"/>
  <c r="R47" i="25"/>
  <c r="R48" i="25"/>
  <c r="R49" i="25"/>
  <c r="R50" i="25"/>
  <c r="R51" i="25"/>
  <c r="R52" i="25"/>
  <c r="R53" i="25"/>
  <c r="R54" i="25"/>
  <c r="R55" i="25"/>
  <c r="R56" i="25"/>
  <c r="R57" i="25"/>
  <c r="R58" i="25"/>
  <c r="R59" i="25"/>
  <c r="R60" i="25"/>
  <c r="R61" i="25"/>
  <c r="R62" i="25"/>
  <c r="R63" i="25"/>
  <c r="R64" i="25"/>
  <c r="R65" i="25"/>
  <c r="R66" i="25"/>
  <c r="R67" i="25"/>
  <c r="R68" i="25"/>
  <c r="R69" i="25"/>
  <c r="R70" i="25"/>
  <c r="R71" i="25"/>
  <c r="R72" i="25"/>
  <c r="R73" i="25"/>
  <c r="R74" i="25"/>
  <c r="R75" i="25"/>
  <c r="R76" i="25"/>
  <c r="R77" i="25"/>
  <c r="R78" i="25"/>
  <c r="R79" i="25"/>
  <c r="R80" i="25"/>
  <c r="R81" i="25"/>
  <c r="R82" i="25"/>
  <c r="R83" i="25"/>
  <c r="R84" i="25"/>
  <c r="R85" i="25"/>
  <c r="R86" i="25"/>
  <c r="R87" i="25"/>
  <c r="R88" i="25"/>
  <c r="R89" i="25"/>
  <c r="R90" i="25"/>
  <c r="R91" i="25"/>
  <c r="R92" i="25"/>
  <c r="R93" i="25"/>
  <c r="R94" i="25"/>
  <c r="R95" i="25"/>
  <c r="R96" i="25"/>
  <c r="R97" i="25"/>
  <c r="R98" i="25"/>
  <c r="R99" i="25"/>
  <c r="R100" i="25"/>
  <c r="R101" i="25"/>
  <c r="R102" i="25"/>
  <c r="R103" i="25"/>
  <c r="R104" i="25"/>
  <c r="R105" i="25"/>
  <c r="R106" i="25"/>
  <c r="R107" i="25"/>
  <c r="R108" i="25"/>
  <c r="R109" i="25"/>
  <c r="R110" i="25"/>
  <c r="R111" i="25"/>
  <c r="R112" i="25"/>
  <c r="R113" i="25"/>
  <c r="R114" i="25"/>
  <c r="R115" i="25"/>
  <c r="R116" i="25"/>
  <c r="R117" i="25"/>
  <c r="R118" i="25"/>
  <c r="R119" i="25"/>
  <c r="R120" i="25"/>
  <c r="R121" i="25"/>
  <c r="R122" i="25"/>
  <c r="R123" i="25"/>
  <c r="R124" i="25"/>
  <c r="R125" i="25"/>
  <c r="R126" i="25"/>
  <c r="R127" i="25"/>
  <c r="R128" i="25"/>
  <c r="R129" i="25"/>
  <c r="R130" i="25"/>
  <c r="R131" i="25"/>
  <c r="R132" i="25"/>
  <c r="R133" i="25"/>
  <c r="R134" i="25"/>
  <c r="R135" i="25"/>
  <c r="R136" i="25"/>
  <c r="R137" i="25"/>
  <c r="R138" i="25"/>
  <c r="R139" i="25"/>
  <c r="R140" i="25"/>
  <c r="R141" i="25"/>
  <c r="R142" i="25"/>
  <c r="R143" i="25"/>
  <c r="R144" i="25"/>
  <c r="R145" i="25"/>
  <c r="R146" i="25"/>
  <c r="R147" i="25"/>
  <c r="R148" i="25"/>
  <c r="R149" i="25"/>
  <c r="R150" i="25"/>
  <c r="R151" i="25"/>
  <c r="R152" i="25"/>
  <c r="R153" i="25"/>
  <c r="R154" i="25"/>
  <c r="R155" i="25"/>
  <c r="R156" i="25"/>
  <c r="R157" i="25"/>
  <c r="R158" i="25"/>
  <c r="R159" i="25"/>
  <c r="R160" i="25"/>
  <c r="R161" i="25"/>
  <c r="R162" i="25"/>
  <c r="R163" i="25"/>
  <c r="R164" i="25"/>
  <c r="R165" i="25"/>
  <c r="R166" i="25"/>
  <c r="R167" i="25"/>
  <c r="R168" i="25"/>
  <c r="R169" i="25"/>
  <c r="R170" i="25"/>
  <c r="R171" i="25"/>
  <c r="R172" i="25"/>
  <c r="R173" i="25"/>
  <c r="R174" i="25"/>
  <c r="R175" i="25"/>
  <c r="R176" i="25"/>
  <c r="R177" i="25"/>
  <c r="R178" i="25"/>
  <c r="R179" i="25"/>
  <c r="R180" i="25"/>
  <c r="R181" i="25"/>
  <c r="R182" i="25"/>
  <c r="R183" i="25"/>
  <c r="R184" i="25"/>
  <c r="R185" i="25"/>
  <c r="R186" i="25"/>
  <c r="R187" i="25"/>
  <c r="R188" i="25"/>
  <c r="R189" i="25"/>
  <c r="R190" i="25"/>
  <c r="R191" i="25"/>
  <c r="R192" i="25"/>
  <c r="R193" i="25"/>
  <c r="R194" i="25"/>
  <c r="R195" i="25"/>
  <c r="R196" i="25"/>
  <c r="R197" i="25"/>
  <c r="R198" i="25"/>
  <c r="R199" i="25"/>
  <c r="R200" i="25"/>
  <c r="R201" i="25"/>
  <c r="R202" i="25"/>
  <c r="R203" i="25"/>
  <c r="R204" i="25"/>
  <c r="R205" i="25"/>
  <c r="R206" i="25"/>
  <c r="R207" i="25"/>
  <c r="R208" i="25"/>
  <c r="R209" i="25"/>
  <c r="R210" i="25"/>
  <c r="R211" i="25"/>
  <c r="R212" i="25"/>
  <c r="R213" i="25"/>
  <c r="R214" i="25"/>
  <c r="R215" i="25"/>
  <c r="R216" i="25"/>
  <c r="R9" i="25"/>
  <c r="J8" i="25"/>
  <c r="I8" i="25"/>
  <c r="S10" i="25"/>
  <c r="S60" i="25"/>
  <c r="S61" i="25"/>
  <c r="S62" i="25"/>
  <c r="S63" i="25"/>
  <c r="S64" i="25"/>
  <c r="S65" i="25"/>
  <c r="S66" i="25"/>
  <c r="S67" i="25"/>
  <c r="S68" i="25"/>
  <c r="S69" i="25"/>
  <c r="S70" i="25"/>
  <c r="S71" i="25"/>
  <c r="S72" i="25"/>
  <c r="S73" i="25"/>
  <c r="S74" i="25"/>
  <c r="S75" i="25"/>
  <c r="S76" i="25"/>
  <c r="S77" i="25"/>
  <c r="S78" i="25"/>
  <c r="S79" i="25"/>
  <c r="S80" i="25"/>
  <c r="S81" i="25"/>
  <c r="S82" i="25"/>
  <c r="S90" i="25"/>
  <c r="S96" i="25"/>
  <c r="S99" i="25"/>
  <c r="S189" i="25"/>
  <c r="S191" i="25"/>
  <c r="S192" i="25"/>
  <c r="S199" i="25"/>
  <c r="S200" i="25"/>
  <c r="S205" i="25"/>
  <c r="S208" i="25"/>
  <c r="S214" i="25"/>
  <c r="S215" i="25"/>
  <c r="S216" i="25"/>
  <c r="S9" i="25"/>
  <c r="P10" i="25"/>
  <c r="P11" i="25"/>
  <c r="P82" i="25"/>
  <c r="P94" i="25"/>
  <c r="P95" i="25"/>
  <c r="P96" i="25"/>
  <c r="P97" i="25"/>
  <c r="P98" i="25"/>
  <c r="P99" i="25"/>
  <c r="P101" i="25"/>
  <c r="P102" i="25"/>
  <c r="P9" i="25"/>
  <c r="B9" i="24"/>
  <c r="E9" i="24" s="1"/>
  <c r="B13" i="24"/>
  <c r="E13" i="24"/>
  <c r="E8" i="24" s="1"/>
  <c r="E6" i="24" s="1"/>
  <c r="E7" i="24"/>
  <c r="E11" i="24"/>
  <c r="E16" i="24"/>
  <c r="A40" i="24"/>
  <c r="E10" i="24"/>
  <c r="B29" i="24"/>
  <c r="B28" i="24"/>
  <c r="B27" i="24"/>
  <c r="E12" i="24"/>
  <c r="E14" i="24" s="1"/>
  <c r="E15" i="24"/>
  <c r="E21" i="24" l="1"/>
  <c r="E23" i="24"/>
  <c r="S207" i="25"/>
  <c r="P100" i="25"/>
  <c r="S94" i="25"/>
  <c r="S213" i="25"/>
  <c r="S198" i="25"/>
  <c r="V10" i="25"/>
  <c r="W9" i="25"/>
  <c r="AP8" i="25"/>
  <c r="V84" i="25"/>
  <c r="W83" i="25"/>
  <c r="V96" i="25"/>
  <c r="W95" i="25"/>
  <c r="M94" i="25"/>
  <c r="M82" i="25"/>
  <c r="AB103" i="25"/>
  <c r="AA104" i="25"/>
  <c r="AF175" i="25"/>
  <c r="AF159" i="25"/>
  <c r="AF155" i="25"/>
  <c r="AF114" i="25"/>
  <c r="AF100" i="25"/>
  <c r="AG100" i="25" s="1"/>
  <c r="AH100" i="25" s="1"/>
  <c r="AF209" i="25"/>
  <c r="AG209" i="25" s="1"/>
  <c r="AH209" i="25" s="1"/>
  <c r="AF201" i="25"/>
  <c r="AG201" i="25" s="1"/>
  <c r="AH201" i="25" s="1"/>
  <c r="AF197" i="25"/>
  <c r="AG197" i="25" s="1"/>
  <c r="AH197" i="25" s="1"/>
  <c r="AF193" i="25"/>
  <c r="AG193" i="25" s="1"/>
  <c r="AH193" i="25" s="1"/>
  <c r="AF185" i="25"/>
  <c r="AG185" i="25" s="1"/>
  <c r="AH185" i="25" s="1"/>
  <c r="AF177" i="25"/>
  <c r="AF173" i="25"/>
  <c r="AF169" i="25"/>
  <c r="AF157" i="25"/>
  <c r="AF153" i="25"/>
  <c r="AF145" i="25"/>
  <c r="AF141" i="25"/>
  <c r="AF137" i="25"/>
  <c r="AF125" i="25"/>
  <c r="AF121" i="25"/>
  <c r="AF113" i="25"/>
  <c r="AF109" i="25"/>
  <c r="AF105" i="25"/>
  <c r="AF101" i="25"/>
  <c r="AG101" i="25" s="1"/>
  <c r="AH101" i="25" s="1"/>
  <c r="AF97" i="25"/>
  <c r="AG97" i="25" s="1"/>
  <c r="AH97" i="25" s="1"/>
  <c r="AF107" i="25"/>
  <c r="AF110" i="25"/>
  <c r="AF139" i="25"/>
  <c r="AF142" i="25"/>
  <c r="AF171" i="25"/>
  <c r="AF174" i="25"/>
  <c r="AF190" i="25"/>
  <c r="AG190" i="25" s="1"/>
  <c r="AH190" i="25" s="1"/>
  <c r="AF206" i="25"/>
  <c r="AG206" i="25" s="1"/>
  <c r="AH206" i="25" s="1"/>
  <c r="AA84" i="25"/>
  <c r="AB83" i="25"/>
  <c r="AC11" i="25"/>
  <c r="AD11" i="25" s="1"/>
  <c r="AF212" i="25"/>
  <c r="AG212" i="25" s="1"/>
  <c r="AH212" i="25" s="1"/>
  <c r="AF204" i="25"/>
  <c r="AG204" i="25" s="1"/>
  <c r="AH204" i="25" s="1"/>
  <c r="AF196" i="25"/>
  <c r="AG196" i="25" s="1"/>
  <c r="AH196" i="25" s="1"/>
  <c r="AF188" i="25"/>
  <c r="AG188" i="25" s="1"/>
  <c r="AH188" i="25" s="1"/>
  <c r="AF184" i="25"/>
  <c r="AF180" i="25"/>
  <c r="AF176" i="25"/>
  <c r="AF172" i="25"/>
  <c r="AF168" i="25"/>
  <c r="AF164" i="25"/>
  <c r="AF160" i="25"/>
  <c r="AF156" i="25"/>
  <c r="AF152" i="25"/>
  <c r="AF148" i="25"/>
  <c r="AF144" i="25"/>
  <c r="AF140" i="25"/>
  <c r="AF136" i="25"/>
  <c r="AF132" i="25"/>
  <c r="AF128" i="25"/>
  <c r="AF124" i="25"/>
  <c r="AF120" i="25"/>
  <c r="AF116" i="25"/>
  <c r="AF112" i="25"/>
  <c r="AF108" i="25"/>
  <c r="AF104" i="25"/>
  <c r="AG104" i="25" s="1"/>
  <c r="AH104" i="25" s="1"/>
  <c r="AF95" i="25"/>
  <c r="AG95" i="25" s="1"/>
  <c r="AH95" i="25" s="1"/>
  <c r="AF98" i="25"/>
  <c r="AG98" i="25" s="1"/>
  <c r="AH98" i="25" s="1"/>
  <c r="AF102" i="25"/>
  <c r="AG102" i="25" s="1"/>
  <c r="AH102" i="25" s="1"/>
  <c r="AF115" i="25"/>
  <c r="AF118" i="25"/>
  <c r="AF131" i="25"/>
  <c r="AF134" i="25"/>
  <c r="AF147" i="25"/>
  <c r="AF150" i="25"/>
  <c r="AF163" i="25"/>
  <c r="AF166" i="25"/>
  <c r="AF179" i="25"/>
  <c r="AF182" i="25"/>
  <c r="AF186" i="25"/>
  <c r="AG186" i="25" s="1"/>
  <c r="AH186" i="25" s="1"/>
  <c r="AF194" i="25"/>
  <c r="AG194" i="25" s="1"/>
  <c r="AH194" i="25" s="1"/>
  <c r="AF202" i="25"/>
  <c r="AG202" i="25" s="1"/>
  <c r="AH202" i="25" s="1"/>
  <c r="AF210" i="25"/>
  <c r="AG210" i="25" s="1"/>
  <c r="AH210" i="25" s="1"/>
  <c r="AF103" i="25"/>
  <c r="AG103" i="25" s="1"/>
  <c r="AH103" i="25" s="1"/>
  <c r="AF106" i="25"/>
  <c r="AF119" i="25"/>
  <c r="AF122" i="25"/>
  <c r="AF135" i="25"/>
  <c r="AF138" i="25"/>
  <c r="AF151" i="25"/>
  <c r="AF154" i="25"/>
  <c r="AF167" i="25"/>
  <c r="AF170" i="25"/>
  <c r="AF183" i="25"/>
  <c r="AF187" i="25"/>
  <c r="AG187" i="25" s="1"/>
  <c r="AH187" i="25" s="1"/>
  <c r="AF195" i="25"/>
  <c r="AG195" i="25" s="1"/>
  <c r="AH195" i="25" s="1"/>
  <c r="AF203" i="25"/>
  <c r="AG203" i="25" s="1"/>
  <c r="AH203" i="25" s="1"/>
  <c r="AF211" i="25"/>
  <c r="AG211" i="25" s="1"/>
  <c r="AH211" i="25" s="1"/>
  <c r="AF86" i="25"/>
  <c r="AF89" i="25"/>
  <c r="AG89" i="25" s="1"/>
  <c r="AH89" i="25" s="1"/>
  <c r="AF91" i="25"/>
  <c r="AG91" i="25" s="1"/>
  <c r="AH91" i="25" s="1"/>
  <c r="AF93" i="25"/>
  <c r="AG93" i="25" s="1"/>
  <c r="AH93" i="25" s="1"/>
  <c r="AF92" i="25"/>
  <c r="AG92" i="25" s="1"/>
  <c r="AH92" i="25" s="1"/>
  <c r="AG11" i="25"/>
  <c r="AH11" i="25" s="1"/>
  <c r="AA12" i="25"/>
  <c r="AF87" i="25"/>
  <c r="AF83" i="25"/>
  <c r="AI10" i="25"/>
  <c r="AJ10" i="25" s="1"/>
  <c r="AG83" i="25" l="1"/>
  <c r="AH83" i="25" s="1"/>
  <c r="AL83" i="25"/>
  <c r="S210" i="25"/>
  <c r="S95" i="25"/>
  <c r="S204" i="25"/>
  <c r="S206" i="25"/>
  <c r="S97" i="25"/>
  <c r="S193" i="25"/>
  <c r="AA105" i="25"/>
  <c r="AB104" i="25"/>
  <c r="M9" i="25"/>
  <c r="X9" i="25"/>
  <c r="Y9" i="25" s="1"/>
  <c r="S92" i="25"/>
  <c r="S91" i="25"/>
  <c r="S211" i="25"/>
  <c r="S202" i="25"/>
  <c r="S104" i="25"/>
  <c r="S212" i="25"/>
  <c r="P83" i="25"/>
  <c r="S190" i="25"/>
  <c r="S101" i="25"/>
  <c r="S197" i="25"/>
  <c r="P103" i="25"/>
  <c r="M95" i="25"/>
  <c r="M83" i="25"/>
  <c r="W10" i="25"/>
  <c r="V11" i="25"/>
  <c r="E24" i="24"/>
  <c r="E25" i="24"/>
  <c r="T10" i="25"/>
  <c r="AG12" i="25"/>
  <c r="AH12" i="25" s="1"/>
  <c r="AA13" i="25"/>
  <c r="AB12" i="25"/>
  <c r="S89" i="25"/>
  <c r="S203" i="25"/>
  <c r="S194" i="25"/>
  <c r="S102" i="25"/>
  <c r="S188" i="25"/>
  <c r="Q11" i="25"/>
  <c r="AA85" i="25"/>
  <c r="AB84" i="25"/>
  <c r="AL84" i="25"/>
  <c r="AG105" i="25"/>
  <c r="AH105" i="25" s="1"/>
  <c r="AL105" i="25"/>
  <c r="S201" i="25"/>
  <c r="AG84" i="25"/>
  <c r="AH84" i="25" s="1"/>
  <c r="W96" i="25"/>
  <c r="V97" i="25"/>
  <c r="W84" i="25"/>
  <c r="V85" i="25"/>
  <c r="S187" i="25"/>
  <c r="S93" i="25"/>
  <c r="AI11" i="25"/>
  <c r="AJ11" i="25" s="1"/>
  <c r="T11" i="25" s="1"/>
  <c r="S11" i="25"/>
  <c r="S195" i="25"/>
  <c r="S103" i="25"/>
  <c r="S186" i="25"/>
  <c r="S98" i="25"/>
  <c r="S196" i="25"/>
  <c r="S185" i="25"/>
  <c r="S209" i="25"/>
  <c r="S100" i="25"/>
  <c r="M96" i="25" l="1"/>
  <c r="AB85" i="25"/>
  <c r="AA86" i="25"/>
  <c r="AL85" i="25"/>
  <c r="AG85" i="25"/>
  <c r="AH85" i="25" s="1"/>
  <c r="W85" i="25"/>
  <c r="V86" i="25"/>
  <c r="S105" i="25"/>
  <c r="AC12" i="25"/>
  <c r="AD12" i="25" s="1"/>
  <c r="P12" i="25"/>
  <c r="W11" i="25"/>
  <c r="V12" i="25"/>
  <c r="P104" i="25"/>
  <c r="M84" i="25"/>
  <c r="AA14" i="25"/>
  <c r="AB13" i="25"/>
  <c r="AG13" i="25"/>
  <c r="AH13" i="25" s="1"/>
  <c r="X10" i="25"/>
  <c r="Y10" i="25" s="1"/>
  <c r="N10" i="25" s="1"/>
  <c r="M10" i="25"/>
  <c r="N9" i="25"/>
  <c r="AA106" i="25"/>
  <c r="AB105" i="25"/>
  <c r="S83" i="25"/>
  <c r="W97" i="25"/>
  <c r="V98" i="25"/>
  <c r="S84" i="25"/>
  <c r="P84" i="25"/>
  <c r="AI12" i="25"/>
  <c r="AJ12" i="25" s="1"/>
  <c r="T12" i="25" s="1"/>
  <c r="S12" i="25"/>
  <c r="E27" i="24"/>
  <c r="E29" i="24"/>
  <c r="E28" i="24"/>
  <c r="E26" i="24"/>
  <c r="W12" i="25" l="1"/>
  <c r="V13" i="25"/>
  <c r="P85" i="25"/>
  <c r="P105" i="25"/>
  <c r="V87" i="25"/>
  <c r="W86" i="25"/>
  <c r="AI13" i="25"/>
  <c r="AJ13" i="25" s="1"/>
  <c r="T13" i="25" s="1"/>
  <c r="S13" i="25"/>
  <c r="X11" i="25"/>
  <c r="Y11" i="25" s="1"/>
  <c r="M11" i="25"/>
  <c r="S85" i="25"/>
  <c r="V99" i="25"/>
  <c r="W98" i="25"/>
  <c r="AC13" i="25"/>
  <c r="AD13" i="25" s="1"/>
  <c r="Q13" i="25" s="1"/>
  <c r="P13" i="25"/>
  <c r="M97" i="25"/>
  <c r="AA107" i="25"/>
  <c r="AB106" i="25"/>
  <c r="AL106" i="25"/>
  <c r="AG106" i="25"/>
  <c r="AH106" i="25" s="1"/>
  <c r="AA15" i="25"/>
  <c r="AB14" i="25"/>
  <c r="AG14" i="25"/>
  <c r="AH14" i="25" s="1"/>
  <c r="Q12" i="25"/>
  <c r="M85" i="25"/>
  <c r="AB86" i="25"/>
  <c r="AA87" i="25"/>
  <c r="AG86" i="25"/>
  <c r="AH86" i="25" s="1"/>
  <c r="AL86" i="25"/>
  <c r="P86" i="25" l="1"/>
  <c r="S106" i="25"/>
  <c r="V100" i="25"/>
  <c r="W99" i="25"/>
  <c r="S86" i="25"/>
  <c r="M86" i="25"/>
  <c r="W13" i="25"/>
  <c r="V14" i="25"/>
  <c r="AI14" i="25"/>
  <c r="AJ14" i="25" s="1"/>
  <c r="T14" i="25" s="1"/>
  <c r="S14" i="25"/>
  <c r="AC14" i="25"/>
  <c r="AD14" i="25" s="1"/>
  <c r="P14" i="25"/>
  <c r="P106" i="25"/>
  <c r="AA88" i="25"/>
  <c r="AB87" i="25"/>
  <c r="AG87" i="25"/>
  <c r="AH87" i="25" s="1"/>
  <c r="AL87" i="25"/>
  <c r="AA16" i="25"/>
  <c r="AB15" i="25"/>
  <c r="AG15" i="25"/>
  <c r="AH15" i="25" s="1"/>
  <c r="AA108" i="25"/>
  <c r="AB107" i="25"/>
  <c r="AL107" i="25"/>
  <c r="AG107" i="25"/>
  <c r="AH107" i="25" s="1"/>
  <c r="M98" i="25"/>
  <c r="N11" i="25"/>
  <c r="W87" i="25"/>
  <c r="V88" i="25"/>
  <c r="X12" i="25"/>
  <c r="Y12" i="25" s="1"/>
  <c r="N12" i="25" s="1"/>
  <c r="M12" i="25"/>
  <c r="W88" i="25" l="1"/>
  <c r="V89" i="25"/>
  <c r="S107" i="25"/>
  <c r="AI15" i="25"/>
  <c r="AJ15" i="25" s="1"/>
  <c r="T15" i="25" s="1"/>
  <c r="S15" i="25"/>
  <c r="S87" i="25"/>
  <c r="V15" i="25"/>
  <c r="W14" i="25"/>
  <c r="W100" i="25"/>
  <c r="V101" i="25"/>
  <c r="AA109" i="25"/>
  <c r="AB108" i="25"/>
  <c r="AG108" i="25"/>
  <c r="AH108" i="25" s="1"/>
  <c r="AL108" i="25"/>
  <c r="M87" i="25"/>
  <c r="AC15" i="25"/>
  <c r="AD15" i="25" s="1"/>
  <c r="Q15" i="25" s="1"/>
  <c r="P15" i="25"/>
  <c r="X13" i="25"/>
  <c r="Y13" i="25" s="1"/>
  <c r="N13" i="25" s="1"/>
  <c r="M13" i="25"/>
  <c r="M99" i="25"/>
  <c r="P87" i="25"/>
  <c r="P107" i="25"/>
  <c r="AG16" i="25"/>
  <c r="AH16" i="25" s="1"/>
  <c r="AA17" i="25"/>
  <c r="AB16" i="25"/>
  <c r="AB88" i="25"/>
  <c r="AA89" i="25"/>
  <c r="AL88" i="25"/>
  <c r="AG88" i="25"/>
  <c r="AH88" i="25" s="1"/>
  <c r="Q14" i="25"/>
  <c r="S108" i="25" l="1"/>
  <c r="M100" i="25"/>
  <c r="AA90" i="25"/>
  <c r="AB89" i="25"/>
  <c r="P88" i="25"/>
  <c r="S88" i="25"/>
  <c r="AC16" i="25"/>
  <c r="AD16" i="25" s="1"/>
  <c r="P16" i="25"/>
  <c r="P108" i="25"/>
  <c r="X14" i="25"/>
  <c r="Y14" i="25" s="1"/>
  <c r="M14" i="25"/>
  <c r="W89" i="25"/>
  <c r="V90" i="25"/>
  <c r="AA18" i="25"/>
  <c r="AB17" i="25"/>
  <c r="AG17" i="25"/>
  <c r="AH17" i="25" s="1"/>
  <c r="AA110" i="25"/>
  <c r="AB109" i="25"/>
  <c r="AG109" i="25"/>
  <c r="AH109" i="25" s="1"/>
  <c r="AL109" i="25"/>
  <c r="V16" i="25"/>
  <c r="W15" i="25"/>
  <c r="M88" i="25"/>
  <c r="AI16" i="25"/>
  <c r="AJ16" i="25" s="1"/>
  <c r="T16" i="25" s="1"/>
  <c r="S16" i="25"/>
  <c r="W101" i="25"/>
  <c r="V102" i="25"/>
  <c r="X15" i="25" l="1"/>
  <c r="Y15" i="25" s="1"/>
  <c r="N15" i="25" s="1"/>
  <c r="M15" i="25"/>
  <c r="P109" i="25"/>
  <c r="AI17" i="25"/>
  <c r="AJ17" i="25" s="1"/>
  <c r="T17" i="25" s="1"/>
  <c r="S17" i="25"/>
  <c r="M89" i="25"/>
  <c r="P89" i="25"/>
  <c r="S109" i="25"/>
  <c r="W102" i="25"/>
  <c r="V103" i="25"/>
  <c r="AA91" i="25"/>
  <c r="AB90" i="25"/>
  <c r="V91" i="25"/>
  <c r="W90" i="25"/>
  <c r="V17" i="25"/>
  <c r="W16" i="25"/>
  <c r="AA111" i="25"/>
  <c r="AB110" i="25"/>
  <c r="AG110" i="25"/>
  <c r="AH110" i="25" s="1"/>
  <c r="AL110" i="25"/>
  <c r="AC17" i="25"/>
  <c r="AD17" i="25" s="1"/>
  <c r="Q17" i="25" s="1"/>
  <c r="P17" i="25"/>
  <c r="Q16" i="25"/>
  <c r="M101" i="25"/>
  <c r="AA19" i="25"/>
  <c r="AB18" i="25"/>
  <c r="AG18" i="25"/>
  <c r="AH18" i="25" s="1"/>
  <c r="N14" i="25"/>
  <c r="AA20" i="25" l="1"/>
  <c r="AB19" i="25"/>
  <c r="AG19" i="25"/>
  <c r="AH19" i="25" s="1"/>
  <c r="S110" i="25"/>
  <c r="W17" i="25"/>
  <c r="V18" i="25"/>
  <c r="AB91" i="25"/>
  <c r="AA92" i="25"/>
  <c r="P110" i="25"/>
  <c r="M90" i="25"/>
  <c r="W103" i="25"/>
  <c r="V104" i="25"/>
  <c r="AC18" i="25"/>
  <c r="AD18" i="25" s="1"/>
  <c r="P18" i="25"/>
  <c r="X16" i="25"/>
  <c r="Y16" i="25" s="1"/>
  <c r="M16" i="25"/>
  <c r="P90" i="25"/>
  <c r="AI18" i="25"/>
  <c r="AJ18" i="25" s="1"/>
  <c r="T18" i="25" s="1"/>
  <c r="S18" i="25"/>
  <c r="AA112" i="25"/>
  <c r="AB111" i="25"/>
  <c r="AG111" i="25"/>
  <c r="AH111" i="25" s="1"/>
  <c r="AL111" i="25"/>
  <c r="V92" i="25"/>
  <c r="W91" i="25"/>
  <c r="M102" i="25"/>
  <c r="AB92" i="25" l="1"/>
  <c r="AA93" i="25"/>
  <c r="AB93" i="25" s="1"/>
  <c r="P91" i="25"/>
  <c r="AC19" i="25"/>
  <c r="AD19" i="25" s="1"/>
  <c r="Q19" i="25" s="1"/>
  <c r="P19" i="25"/>
  <c r="M91" i="25"/>
  <c r="P111" i="25"/>
  <c r="W104" i="25"/>
  <c r="V105" i="25"/>
  <c r="V93" i="25"/>
  <c r="W93" i="25" s="1"/>
  <c r="W92" i="25"/>
  <c r="AA113" i="25"/>
  <c r="AB112" i="25"/>
  <c r="AG112" i="25"/>
  <c r="AH112" i="25" s="1"/>
  <c r="AL112" i="25"/>
  <c r="N16" i="25"/>
  <c r="M103" i="25"/>
  <c r="AI19" i="25"/>
  <c r="AJ19" i="25" s="1"/>
  <c r="T19" i="25" s="1"/>
  <c r="S19" i="25"/>
  <c r="V19" i="25"/>
  <c r="W18" i="25"/>
  <c r="S111" i="25"/>
  <c r="Q18" i="25"/>
  <c r="X17" i="25"/>
  <c r="Y17" i="25" s="1"/>
  <c r="N17" i="25" s="1"/>
  <c r="M17" i="25"/>
  <c r="AG20" i="25"/>
  <c r="AH20" i="25" s="1"/>
  <c r="AA21" i="25"/>
  <c r="AB20" i="25"/>
  <c r="AI20" i="25" l="1"/>
  <c r="AJ20" i="25" s="1"/>
  <c r="T20" i="25" s="1"/>
  <c r="S20" i="25"/>
  <c r="M92" i="25"/>
  <c r="P92" i="25"/>
  <c r="AA22" i="25"/>
  <c r="AG21" i="25"/>
  <c r="AH21" i="25" s="1"/>
  <c r="AB21" i="25"/>
  <c r="V20" i="25"/>
  <c r="W19" i="25"/>
  <c r="AA114" i="25"/>
  <c r="AB113" i="25"/>
  <c r="AL113" i="25"/>
  <c r="AG113" i="25"/>
  <c r="AH113" i="25" s="1"/>
  <c r="P93" i="25"/>
  <c r="S112" i="25"/>
  <c r="M93" i="25"/>
  <c r="M104" i="25"/>
  <c r="AC20" i="25"/>
  <c r="AD20" i="25" s="1"/>
  <c r="Q20" i="25" s="1"/>
  <c r="P20" i="25"/>
  <c r="M18" i="25"/>
  <c r="X18" i="25"/>
  <c r="Y18" i="25" s="1"/>
  <c r="N18" i="25" s="1"/>
  <c r="P112" i="25"/>
  <c r="V106" i="25"/>
  <c r="W105" i="25"/>
  <c r="M105" i="25" l="1"/>
  <c r="W20" i="25"/>
  <c r="V21" i="25"/>
  <c r="V107" i="25"/>
  <c r="W106" i="25"/>
  <c r="P113" i="25"/>
  <c r="AC21" i="25"/>
  <c r="AD21" i="25" s="1"/>
  <c r="Q21" i="25" s="1"/>
  <c r="P21" i="25"/>
  <c r="AA115" i="25"/>
  <c r="AB114" i="25"/>
  <c r="AL114" i="25"/>
  <c r="AG114" i="25"/>
  <c r="AH114" i="25" s="1"/>
  <c r="AI21" i="25"/>
  <c r="AJ21" i="25" s="1"/>
  <c r="T21" i="25" s="1"/>
  <c r="S21" i="25"/>
  <c r="S113" i="25"/>
  <c r="X19" i="25"/>
  <c r="Y19" i="25" s="1"/>
  <c r="N19" i="25" s="1"/>
  <c r="M19" i="25"/>
  <c r="AA23" i="25"/>
  <c r="AB22" i="25"/>
  <c r="AG22" i="25"/>
  <c r="AH22" i="25" s="1"/>
  <c r="M106" i="25" l="1"/>
  <c r="AA24" i="25"/>
  <c r="AB23" i="25"/>
  <c r="AG23" i="25"/>
  <c r="AH23" i="25" s="1"/>
  <c r="S114" i="25"/>
  <c r="AI22" i="25"/>
  <c r="AJ22" i="25" s="1"/>
  <c r="T22" i="25" s="1"/>
  <c r="S22" i="25"/>
  <c r="P114" i="25"/>
  <c r="W107" i="25"/>
  <c r="V108" i="25"/>
  <c r="W21" i="25"/>
  <c r="V22" i="25"/>
  <c r="AC22" i="25"/>
  <c r="AD22" i="25" s="1"/>
  <c r="Q22" i="25" s="1"/>
  <c r="P22" i="25"/>
  <c r="AA116" i="25"/>
  <c r="AB115" i="25"/>
  <c r="AL115" i="25"/>
  <c r="AG115" i="25"/>
  <c r="AH115" i="25" s="1"/>
  <c r="X20" i="25"/>
  <c r="Y20" i="25" s="1"/>
  <c r="N20" i="25" s="1"/>
  <c r="M20" i="25"/>
  <c r="S115" i="25" l="1"/>
  <c r="V109" i="25"/>
  <c r="W108" i="25"/>
  <c r="AI23" i="25"/>
  <c r="AJ23" i="25" s="1"/>
  <c r="T23" i="25" s="1"/>
  <c r="S23" i="25"/>
  <c r="AA117" i="25"/>
  <c r="AB116" i="25"/>
  <c r="AG116" i="25"/>
  <c r="AH116" i="25" s="1"/>
  <c r="AL116" i="25"/>
  <c r="X21" i="25"/>
  <c r="Y21" i="25" s="1"/>
  <c r="N21" i="25" s="1"/>
  <c r="M21" i="25"/>
  <c r="M107" i="25"/>
  <c r="AC23" i="25"/>
  <c r="AD23" i="25" s="1"/>
  <c r="Q23" i="25" s="1"/>
  <c r="P23" i="25"/>
  <c r="V23" i="25"/>
  <c r="W22" i="25"/>
  <c r="P115" i="25"/>
  <c r="AG24" i="25"/>
  <c r="AH24" i="25" s="1"/>
  <c r="AA25" i="25"/>
  <c r="AB24" i="25"/>
  <c r="AA118" i="25" l="1"/>
  <c r="AB117" i="25"/>
  <c r="AL117" i="25"/>
  <c r="AG117" i="25"/>
  <c r="AH117" i="25" s="1"/>
  <c r="V110" i="25"/>
  <c r="W109" i="25"/>
  <c r="AC24" i="25"/>
  <c r="AD24" i="25" s="1"/>
  <c r="Q24" i="25" s="1"/>
  <c r="P24" i="25"/>
  <c r="M22" i="25"/>
  <c r="X22" i="25"/>
  <c r="Y22" i="25" s="1"/>
  <c r="N22" i="25" s="1"/>
  <c r="AI24" i="25"/>
  <c r="AJ24" i="25" s="1"/>
  <c r="T24" i="25" s="1"/>
  <c r="S24" i="25"/>
  <c r="P116" i="25"/>
  <c r="M108" i="25"/>
  <c r="AA26" i="25"/>
  <c r="AB25" i="25"/>
  <c r="AG25" i="25"/>
  <c r="AH25" i="25" s="1"/>
  <c r="V24" i="25"/>
  <c r="W23" i="25"/>
  <c r="S116" i="25"/>
  <c r="X23" i="25" l="1"/>
  <c r="Y23" i="25" s="1"/>
  <c r="N23" i="25" s="1"/>
  <c r="M23" i="25"/>
  <c r="V25" i="25"/>
  <c r="W24" i="25"/>
  <c r="M109" i="25"/>
  <c r="P117" i="25"/>
  <c r="AI25" i="25"/>
  <c r="AJ25" i="25" s="1"/>
  <c r="T25" i="25" s="1"/>
  <c r="S25" i="25"/>
  <c r="W110" i="25"/>
  <c r="V111" i="25"/>
  <c r="AA119" i="25"/>
  <c r="AB118" i="25"/>
  <c r="AG118" i="25"/>
  <c r="AH118" i="25" s="1"/>
  <c r="AL118" i="25"/>
  <c r="AA27" i="25"/>
  <c r="AB26" i="25"/>
  <c r="AG26" i="25"/>
  <c r="AH26" i="25" s="1"/>
  <c r="AC25" i="25"/>
  <c r="AD25" i="25" s="1"/>
  <c r="Q25" i="25" s="1"/>
  <c r="P25" i="25"/>
  <c r="S117" i="25"/>
  <c r="AA28" i="25" l="1"/>
  <c r="AB27" i="25"/>
  <c r="AG27" i="25"/>
  <c r="AH27" i="25" s="1"/>
  <c r="S118" i="25"/>
  <c r="M110" i="25"/>
  <c r="X24" i="25"/>
  <c r="Y24" i="25" s="1"/>
  <c r="N24" i="25" s="1"/>
  <c r="M24" i="25"/>
  <c r="P118" i="25"/>
  <c r="W25" i="25"/>
  <c r="V26" i="25"/>
  <c r="AI26" i="25"/>
  <c r="AJ26" i="25" s="1"/>
  <c r="T26" i="25" s="1"/>
  <c r="S26" i="25"/>
  <c r="AB119" i="25"/>
  <c r="AA120" i="25"/>
  <c r="AL119" i="25"/>
  <c r="AG119" i="25"/>
  <c r="AH119" i="25" s="1"/>
  <c r="AC26" i="25"/>
  <c r="AD26" i="25" s="1"/>
  <c r="Q26" i="25" s="1"/>
  <c r="P26" i="25"/>
  <c r="W111" i="25"/>
  <c r="V112" i="25"/>
  <c r="S119" i="25" l="1"/>
  <c r="AC27" i="25"/>
  <c r="AD27" i="25" s="1"/>
  <c r="Q27" i="25" s="1"/>
  <c r="P27" i="25"/>
  <c r="AG28" i="25"/>
  <c r="AH28" i="25" s="1"/>
  <c r="AA29" i="25"/>
  <c r="AB28" i="25"/>
  <c r="W26" i="25"/>
  <c r="V27" i="25"/>
  <c r="V113" i="25"/>
  <c r="W112" i="25"/>
  <c r="AA121" i="25"/>
  <c r="AB120" i="25"/>
  <c r="AG120" i="25"/>
  <c r="AH120" i="25" s="1"/>
  <c r="AL120" i="25"/>
  <c r="M111" i="25"/>
  <c r="P119" i="25"/>
  <c r="X25" i="25"/>
  <c r="Y25" i="25" s="1"/>
  <c r="N25" i="25" s="1"/>
  <c r="M25" i="25"/>
  <c r="AI27" i="25"/>
  <c r="AJ27" i="25" s="1"/>
  <c r="T27" i="25" s="1"/>
  <c r="S27" i="25"/>
  <c r="AC28" i="25" l="1"/>
  <c r="AD28" i="25" s="1"/>
  <c r="Q28" i="25" s="1"/>
  <c r="P28" i="25"/>
  <c r="S120" i="25"/>
  <c r="M112" i="25"/>
  <c r="M26" i="25"/>
  <c r="X26" i="25"/>
  <c r="Y26" i="25" s="1"/>
  <c r="N26" i="25" s="1"/>
  <c r="AI28" i="25"/>
  <c r="AJ28" i="25" s="1"/>
  <c r="T28" i="25" s="1"/>
  <c r="S28" i="25"/>
  <c r="AA122" i="25"/>
  <c r="AB121" i="25"/>
  <c r="AG121" i="25"/>
  <c r="AH121" i="25" s="1"/>
  <c r="AL121" i="25"/>
  <c r="P120" i="25"/>
  <c r="V114" i="25"/>
  <c r="W113" i="25"/>
  <c r="W27" i="25"/>
  <c r="V28" i="25"/>
  <c r="AA30" i="25"/>
  <c r="AG29" i="25"/>
  <c r="AH29" i="25" s="1"/>
  <c r="AB29" i="25"/>
  <c r="AI29" i="25" l="1"/>
  <c r="AJ29" i="25" s="1"/>
  <c r="T29" i="25" s="1"/>
  <c r="S29" i="25"/>
  <c r="P121" i="25"/>
  <c r="AC29" i="25"/>
  <c r="AD29" i="25" s="1"/>
  <c r="Q29" i="25" s="1"/>
  <c r="P29" i="25"/>
  <c r="M113" i="25"/>
  <c r="V115" i="25"/>
  <c r="W114" i="25"/>
  <c r="AA31" i="25"/>
  <c r="AB30" i="25"/>
  <c r="AG30" i="25"/>
  <c r="AH30" i="25" s="1"/>
  <c r="AA123" i="25"/>
  <c r="AB122" i="25"/>
  <c r="AG122" i="25"/>
  <c r="AH122" i="25" s="1"/>
  <c r="AL122" i="25"/>
  <c r="W28" i="25"/>
  <c r="V29" i="25"/>
  <c r="X27" i="25"/>
  <c r="Y27" i="25" s="1"/>
  <c r="N27" i="25" s="1"/>
  <c r="M27" i="25"/>
  <c r="S121" i="25"/>
  <c r="W29" i="25" l="1"/>
  <c r="V30" i="25"/>
  <c r="P122" i="25"/>
  <c r="X28" i="25"/>
  <c r="Y28" i="25" s="1"/>
  <c r="N28" i="25" s="1"/>
  <c r="M28" i="25"/>
  <c r="AA124" i="25"/>
  <c r="AB123" i="25"/>
  <c r="AG123" i="25"/>
  <c r="AH123" i="25" s="1"/>
  <c r="AL123" i="25"/>
  <c r="AC30" i="25"/>
  <c r="AD30" i="25" s="1"/>
  <c r="Q30" i="25" s="1"/>
  <c r="P30" i="25"/>
  <c r="AA32" i="25"/>
  <c r="AB31" i="25"/>
  <c r="AG31" i="25"/>
  <c r="AH31" i="25" s="1"/>
  <c r="S122" i="25"/>
  <c r="M114" i="25"/>
  <c r="AI30" i="25"/>
  <c r="AJ30" i="25" s="1"/>
  <c r="T30" i="25" s="1"/>
  <c r="S30" i="25"/>
  <c r="W115" i="25"/>
  <c r="V116" i="25"/>
  <c r="W116" i="25" l="1"/>
  <c r="V117" i="25"/>
  <c r="M115" i="25"/>
  <c r="AC31" i="25"/>
  <c r="AD31" i="25" s="1"/>
  <c r="Q31" i="25" s="1"/>
  <c r="P31" i="25"/>
  <c r="W30" i="25"/>
  <c r="V31" i="25"/>
  <c r="S123" i="25"/>
  <c r="X29" i="25"/>
  <c r="Y29" i="25" s="1"/>
  <c r="N29" i="25" s="1"/>
  <c r="M29" i="25"/>
  <c r="AG32" i="25"/>
  <c r="AH32" i="25" s="1"/>
  <c r="AA33" i="25"/>
  <c r="AB32" i="25"/>
  <c r="P123" i="25"/>
  <c r="AI31" i="25"/>
  <c r="AJ31" i="25" s="1"/>
  <c r="T31" i="25" s="1"/>
  <c r="S31" i="25"/>
  <c r="AA125" i="25"/>
  <c r="AB124" i="25"/>
  <c r="AL124" i="25"/>
  <c r="AG124" i="25"/>
  <c r="AH124" i="25" s="1"/>
  <c r="S124" i="25" l="1"/>
  <c r="W31" i="25"/>
  <c r="V32" i="25"/>
  <c r="AC32" i="25"/>
  <c r="AD32" i="25" s="1"/>
  <c r="Q32" i="25" s="1"/>
  <c r="P32" i="25"/>
  <c r="X30" i="25"/>
  <c r="Y30" i="25" s="1"/>
  <c r="N30" i="25" s="1"/>
  <c r="M30" i="25"/>
  <c r="P124" i="25"/>
  <c r="AA34" i="25"/>
  <c r="AG33" i="25"/>
  <c r="AH33" i="25" s="1"/>
  <c r="AB33" i="25"/>
  <c r="W117" i="25"/>
  <c r="V118" i="25"/>
  <c r="AA126" i="25"/>
  <c r="AB125" i="25"/>
  <c r="AG125" i="25"/>
  <c r="AH125" i="25" s="1"/>
  <c r="AL125" i="25"/>
  <c r="AI32" i="25"/>
  <c r="AJ32" i="25" s="1"/>
  <c r="T32" i="25" s="1"/>
  <c r="S32" i="25"/>
  <c r="M116" i="25"/>
  <c r="AI33" i="25" l="1"/>
  <c r="AJ33" i="25" s="1"/>
  <c r="T33" i="25" s="1"/>
  <c r="S33" i="25"/>
  <c r="V33" i="25"/>
  <c r="W32" i="25"/>
  <c r="AA127" i="25"/>
  <c r="AB126" i="25"/>
  <c r="AL126" i="25"/>
  <c r="AG126" i="25"/>
  <c r="AH126" i="25" s="1"/>
  <c r="W118" i="25"/>
  <c r="V119" i="25"/>
  <c r="AA35" i="25"/>
  <c r="AB34" i="25"/>
  <c r="AG34" i="25"/>
  <c r="AH34" i="25" s="1"/>
  <c r="X31" i="25"/>
  <c r="Y31" i="25" s="1"/>
  <c r="N31" i="25" s="1"/>
  <c r="M31" i="25"/>
  <c r="S125" i="25"/>
  <c r="M117" i="25"/>
  <c r="P125" i="25"/>
  <c r="AC33" i="25"/>
  <c r="AD33" i="25" s="1"/>
  <c r="Q33" i="25" s="1"/>
  <c r="P33" i="25"/>
  <c r="W119" i="25" l="1"/>
  <c r="V120" i="25"/>
  <c r="P126" i="25"/>
  <c r="AI34" i="25"/>
  <c r="AJ34" i="25" s="1"/>
  <c r="T34" i="25" s="1"/>
  <c r="S34" i="25"/>
  <c r="M118" i="25"/>
  <c r="AA128" i="25"/>
  <c r="AB127" i="25"/>
  <c r="AL127" i="25"/>
  <c r="AG127" i="25"/>
  <c r="AH127" i="25" s="1"/>
  <c r="AC34" i="25"/>
  <c r="AD34" i="25" s="1"/>
  <c r="Q34" i="25" s="1"/>
  <c r="P34" i="25"/>
  <c r="S126" i="25"/>
  <c r="X32" i="25"/>
  <c r="Y32" i="25" s="1"/>
  <c r="N32" i="25" s="1"/>
  <c r="M32" i="25"/>
  <c r="AA36" i="25"/>
  <c r="AB35" i="25"/>
  <c r="AG35" i="25"/>
  <c r="AH35" i="25" s="1"/>
  <c r="W33" i="25"/>
  <c r="V34" i="25"/>
  <c r="AI35" i="25" l="1"/>
  <c r="AJ35" i="25" s="1"/>
  <c r="T35" i="25" s="1"/>
  <c r="S35" i="25"/>
  <c r="AC35" i="25"/>
  <c r="AD35" i="25" s="1"/>
  <c r="Q35" i="25" s="1"/>
  <c r="P35" i="25"/>
  <c r="S127" i="25"/>
  <c r="V35" i="25"/>
  <c r="W34" i="25"/>
  <c r="AG36" i="25"/>
  <c r="AH36" i="25" s="1"/>
  <c r="AA37" i="25"/>
  <c r="AB36" i="25"/>
  <c r="X33" i="25"/>
  <c r="Y33" i="25" s="1"/>
  <c r="N33" i="25" s="1"/>
  <c r="M33" i="25"/>
  <c r="P127" i="25"/>
  <c r="W120" i="25"/>
  <c r="V121" i="25"/>
  <c r="AA129" i="25"/>
  <c r="AB128" i="25"/>
  <c r="AL128" i="25"/>
  <c r="AG128" i="25"/>
  <c r="AH128" i="25" s="1"/>
  <c r="M119" i="25"/>
  <c r="M120" i="25" l="1"/>
  <c r="AA38" i="25"/>
  <c r="AG37" i="25"/>
  <c r="AH37" i="25" s="1"/>
  <c r="AB37" i="25"/>
  <c r="P128" i="25"/>
  <c r="AI36" i="25"/>
  <c r="AJ36" i="25" s="1"/>
  <c r="T36" i="25" s="1"/>
  <c r="S36" i="25"/>
  <c r="AA130" i="25"/>
  <c r="AG129" i="25"/>
  <c r="AH129" i="25" s="1"/>
  <c r="AB129" i="25"/>
  <c r="AL129" i="25"/>
  <c r="X34" i="25"/>
  <c r="Y34" i="25" s="1"/>
  <c r="N34" i="25" s="1"/>
  <c r="M34" i="25"/>
  <c r="S128" i="25"/>
  <c r="W121" i="25"/>
  <c r="V122" i="25"/>
  <c r="AC36" i="25"/>
  <c r="AD36" i="25" s="1"/>
  <c r="Q36" i="25" s="1"/>
  <c r="P36" i="25"/>
  <c r="V36" i="25"/>
  <c r="W35" i="25"/>
  <c r="AI37" i="25" l="1"/>
  <c r="AJ37" i="25" s="1"/>
  <c r="T37" i="25" s="1"/>
  <c r="S37" i="25"/>
  <c r="S129" i="25"/>
  <c r="AA39" i="25"/>
  <c r="AB38" i="25"/>
  <c r="AG38" i="25"/>
  <c r="AH38" i="25" s="1"/>
  <c r="M35" i="25"/>
  <c r="X35" i="25"/>
  <c r="Y35" i="25" s="1"/>
  <c r="N35" i="25" s="1"/>
  <c r="M121" i="25"/>
  <c r="P129" i="25"/>
  <c r="V123" i="25"/>
  <c r="W122" i="25"/>
  <c r="W36" i="25"/>
  <c r="V37" i="25"/>
  <c r="AA131" i="25"/>
  <c r="AB130" i="25"/>
  <c r="AL130" i="25"/>
  <c r="AG130" i="25"/>
  <c r="AH130" i="25" s="1"/>
  <c r="AC37" i="25"/>
  <c r="AD37" i="25" s="1"/>
  <c r="Q37" i="25" s="1"/>
  <c r="P37" i="25"/>
  <c r="X36" i="25" l="1"/>
  <c r="Y36" i="25" s="1"/>
  <c r="N36" i="25" s="1"/>
  <c r="M36" i="25"/>
  <c r="M122" i="25"/>
  <c r="AI38" i="25"/>
  <c r="AJ38" i="25" s="1"/>
  <c r="T38" i="25" s="1"/>
  <c r="S38" i="25"/>
  <c r="P130" i="25"/>
  <c r="AA132" i="25"/>
  <c r="AB131" i="25"/>
  <c r="AG131" i="25"/>
  <c r="AH131" i="25" s="1"/>
  <c r="AL131" i="25"/>
  <c r="W123" i="25"/>
  <c r="V124" i="25"/>
  <c r="AC38" i="25"/>
  <c r="AD38" i="25" s="1"/>
  <c r="Q38" i="25" s="1"/>
  <c r="P38" i="25"/>
  <c r="S130" i="25"/>
  <c r="W37" i="25"/>
  <c r="V38" i="25"/>
  <c r="AA40" i="25"/>
  <c r="AB39" i="25"/>
  <c r="AG39" i="25"/>
  <c r="AH39" i="25" s="1"/>
  <c r="AI39" i="25" l="1"/>
  <c r="AJ39" i="25" s="1"/>
  <c r="T39" i="25" s="1"/>
  <c r="S39" i="25"/>
  <c r="AC39" i="25"/>
  <c r="AD39" i="25" s="1"/>
  <c r="Q39" i="25" s="1"/>
  <c r="P39" i="25"/>
  <c r="AG40" i="25"/>
  <c r="AH40" i="25" s="1"/>
  <c r="AA41" i="25"/>
  <c r="AB40" i="25"/>
  <c r="V39" i="25"/>
  <c r="W38" i="25"/>
  <c r="W124" i="25"/>
  <c r="V125" i="25"/>
  <c r="P131" i="25"/>
  <c r="M123" i="25"/>
  <c r="AA133" i="25"/>
  <c r="AB132" i="25"/>
  <c r="AL132" i="25"/>
  <c r="AG132" i="25"/>
  <c r="AH132" i="25" s="1"/>
  <c r="X37" i="25"/>
  <c r="Y37" i="25" s="1"/>
  <c r="N37" i="25" s="1"/>
  <c r="M37" i="25"/>
  <c r="S131" i="25"/>
  <c r="AA134" i="25" l="1"/>
  <c r="AB133" i="25"/>
  <c r="AL133" i="25"/>
  <c r="AG133" i="25"/>
  <c r="AH133" i="25" s="1"/>
  <c r="M124" i="25"/>
  <c r="V40" i="25"/>
  <c r="W39" i="25"/>
  <c r="S132" i="25"/>
  <c r="AC40" i="25"/>
  <c r="AD40" i="25" s="1"/>
  <c r="Q40" i="25" s="1"/>
  <c r="P40" i="25"/>
  <c r="AA42" i="25"/>
  <c r="AB41" i="25"/>
  <c r="AG41" i="25"/>
  <c r="AH41" i="25" s="1"/>
  <c r="P132" i="25"/>
  <c r="V126" i="25"/>
  <c r="W125" i="25"/>
  <c r="M38" i="25"/>
  <c r="X38" i="25"/>
  <c r="Y38" i="25" s="1"/>
  <c r="N38" i="25" s="1"/>
  <c r="AI40" i="25"/>
  <c r="AJ40" i="25" s="1"/>
  <c r="T40" i="25" s="1"/>
  <c r="S40" i="25"/>
  <c r="AC41" i="25" l="1"/>
  <c r="AD41" i="25" s="1"/>
  <c r="Q41" i="25" s="1"/>
  <c r="P41" i="25"/>
  <c r="M39" i="25"/>
  <c r="X39" i="25"/>
  <c r="Y39" i="25" s="1"/>
  <c r="N39" i="25" s="1"/>
  <c r="S133" i="25"/>
  <c r="AA43" i="25"/>
  <c r="AB42" i="25"/>
  <c r="AG42" i="25"/>
  <c r="AH42" i="25" s="1"/>
  <c r="V41" i="25"/>
  <c r="W40" i="25"/>
  <c r="M125" i="25"/>
  <c r="V127" i="25"/>
  <c r="W126" i="25"/>
  <c r="P133" i="25"/>
  <c r="AI41" i="25"/>
  <c r="AJ41" i="25" s="1"/>
  <c r="T41" i="25" s="1"/>
  <c r="S41" i="25"/>
  <c r="AB134" i="25"/>
  <c r="AA135" i="25"/>
  <c r="AG134" i="25"/>
  <c r="AH134" i="25" s="1"/>
  <c r="AL134" i="25"/>
  <c r="P134" i="25" l="1"/>
  <c r="W127" i="25"/>
  <c r="V128" i="25"/>
  <c r="W41" i="25"/>
  <c r="V42" i="25"/>
  <c r="AI42" i="25"/>
  <c r="AJ42" i="25" s="1"/>
  <c r="T42" i="25" s="1"/>
  <c r="S42" i="25"/>
  <c r="AC42" i="25"/>
  <c r="AD42" i="25" s="1"/>
  <c r="Q42" i="25" s="1"/>
  <c r="P42" i="25"/>
  <c r="S134" i="25"/>
  <c r="AA136" i="25"/>
  <c r="AB135" i="25"/>
  <c r="AL135" i="25"/>
  <c r="AG135" i="25"/>
  <c r="AH135" i="25" s="1"/>
  <c r="M126" i="25"/>
  <c r="X40" i="25"/>
  <c r="Y40" i="25" s="1"/>
  <c r="N40" i="25" s="1"/>
  <c r="M40" i="25"/>
  <c r="AA44" i="25"/>
  <c r="AB43" i="25"/>
  <c r="AG43" i="25"/>
  <c r="AH43" i="25" s="1"/>
  <c r="P135" i="25" l="1"/>
  <c r="V129" i="25"/>
  <c r="W128" i="25"/>
  <c r="AA137" i="25"/>
  <c r="AB136" i="25"/>
  <c r="AL136" i="25"/>
  <c r="AG136" i="25"/>
  <c r="AH136" i="25" s="1"/>
  <c r="M127" i="25"/>
  <c r="AC43" i="25"/>
  <c r="AD43" i="25" s="1"/>
  <c r="Q43" i="25" s="1"/>
  <c r="P43" i="25"/>
  <c r="S135" i="25"/>
  <c r="W42" i="25"/>
  <c r="V43" i="25"/>
  <c r="AI43" i="25"/>
  <c r="AJ43" i="25" s="1"/>
  <c r="T43" i="25" s="1"/>
  <c r="S43" i="25"/>
  <c r="AG44" i="25"/>
  <c r="AH44" i="25" s="1"/>
  <c r="AA45" i="25"/>
  <c r="AB44" i="25"/>
  <c r="X41" i="25"/>
  <c r="Y41" i="25" s="1"/>
  <c r="N41" i="25" s="1"/>
  <c r="M41" i="25"/>
  <c r="W43" i="25" l="1"/>
  <c r="V44" i="25"/>
  <c r="S136" i="25"/>
  <c r="M128" i="25"/>
  <c r="V130" i="25"/>
  <c r="W129" i="25"/>
  <c r="AI44" i="25"/>
  <c r="AJ44" i="25" s="1"/>
  <c r="T44" i="25" s="1"/>
  <c r="S44" i="25"/>
  <c r="M42" i="25"/>
  <c r="X42" i="25"/>
  <c r="Y42" i="25" s="1"/>
  <c r="N42" i="25" s="1"/>
  <c r="P136" i="25"/>
  <c r="AA46" i="25"/>
  <c r="AG45" i="25"/>
  <c r="AH45" i="25" s="1"/>
  <c r="AB45" i="25"/>
  <c r="AC44" i="25"/>
  <c r="AD44" i="25" s="1"/>
  <c r="Q44" i="25" s="1"/>
  <c r="P44" i="25"/>
  <c r="AA138" i="25"/>
  <c r="AB137" i="25"/>
  <c r="AL137" i="25"/>
  <c r="AG137" i="25"/>
  <c r="AH137" i="25" s="1"/>
  <c r="AI45" i="25" l="1"/>
  <c r="AJ45" i="25" s="1"/>
  <c r="T45" i="25" s="1"/>
  <c r="S45" i="25"/>
  <c r="M129" i="25"/>
  <c r="S137" i="25"/>
  <c r="AA47" i="25"/>
  <c r="AB46" i="25"/>
  <c r="AG46" i="25"/>
  <c r="AH46" i="25" s="1"/>
  <c r="V131" i="25"/>
  <c r="W130" i="25"/>
  <c r="W44" i="25"/>
  <c r="V45" i="25"/>
  <c r="AA139" i="25"/>
  <c r="AB138" i="25"/>
  <c r="AG138" i="25"/>
  <c r="AH138" i="25" s="1"/>
  <c r="AL138" i="25"/>
  <c r="P137" i="25"/>
  <c r="AC45" i="25"/>
  <c r="AD45" i="25" s="1"/>
  <c r="Q45" i="25" s="1"/>
  <c r="P45" i="25"/>
  <c r="X43" i="25"/>
  <c r="Y43" i="25" s="1"/>
  <c r="N43" i="25" s="1"/>
  <c r="M43" i="25"/>
  <c r="S138" i="25" l="1"/>
  <c r="X44" i="25"/>
  <c r="Y44" i="25" s="1"/>
  <c r="N44" i="25" s="1"/>
  <c r="M44" i="25"/>
  <c r="W131" i="25"/>
  <c r="V132" i="25"/>
  <c r="AI46" i="25"/>
  <c r="AJ46" i="25" s="1"/>
  <c r="T46" i="25" s="1"/>
  <c r="S46" i="25"/>
  <c r="AA140" i="25"/>
  <c r="AB139" i="25"/>
  <c r="AG139" i="25"/>
  <c r="AH139" i="25" s="1"/>
  <c r="AL139" i="25"/>
  <c r="AC46" i="25"/>
  <c r="AD46" i="25" s="1"/>
  <c r="Q46" i="25" s="1"/>
  <c r="P46" i="25"/>
  <c r="P138" i="25"/>
  <c r="W45" i="25"/>
  <c r="V46" i="25"/>
  <c r="M130" i="25"/>
  <c r="AA48" i="25"/>
  <c r="AB47" i="25"/>
  <c r="AG47" i="25"/>
  <c r="AH47" i="25" s="1"/>
  <c r="AI47" i="25" l="1"/>
  <c r="AJ47" i="25" s="1"/>
  <c r="T47" i="25" s="1"/>
  <c r="S47" i="25"/>
  <c r="S139" i="25"/>
  <c r="AC47" i="25"/>
  <c r="AD47" i="25" s="1"/>
  <c r="Q47" i="25" s="1"/>
  <c r="P47" i="25"/>
  <c r="W46" i="25"/>
  <c r="V47" i="25"/>
  <c r="P139" i="25"/>
  <c r="W132" i="25"/>
  <c r="V133" i="25"/>
  <c r="AG48" i="25"/>
  <c r="AH48" i="25" s="1"/>
  <c r="AA49" i="25"/>
  <c r="AB48" i="25"/>
  <c r="X45" i="25"/>
  <c r="Y45" i="25" s="1"/>
  <c r="N45" i="25" s="1"/>
  <c r="M45" i="25"/>
  <c r="AA141" i="25"/>
  <c r="AB140" i="25"/>
  <c r="AG140" i="25"/>
  <c r="AH140" i="25" s="1"/>
  <c r="AL140" i="25"/>
  <c r="M131" i="25"/>
  <c r="W133" i="25" l="1"/>
  <c r="V134" i="25"/>
  <c r="P140" i="25"/>
  <c r="M132" i="25"/>
  <c r="S140" i="25"/>
  <c r="AC48" i="25"/>
  <c r="AD48" i="25" s="1"/>
  <c r="Q48" i="25" s="1"/>
  <c r="P48" i="25"/>
  <c r="AA142" i="25"/>
  <c r="AB141" i="25"/>
  <c r="AG141" i="25"/>
  <c r="AH141" i="25" s="1"/>
  <c r="AL141" i="25"/>
  <c r="AA50" i="25"/>
  <c r="AG49" i="25"/>
  <c r="AH49" i="25" s="1"/>
  <c r="AB49" i="25"/>
  <c r="W47" i="25"/>
  <c r="V48" i="25"/>
  <c r="AI48" i="25"/>
  <c r="AJ48" i="25" s="1"/>
  <c r="T48" i="25" s="1"/>
  <c r="S48" i="25"/>
  <c r="X46" i="25"/>
  <c r="Y46" i="25" s="1"/>
  <c r="N46" i="25" s="1"/>
  <c r="M46" i="25"/>
  <c r="S141" i="25" l="1"/>
  <c r="V49" i="25"/>
  <c r="W48" i="25"/>
  <c r="AI49" i="25"/>
  <c r="AJ49" i="25" s="1"/>
  <c r="T49" i="25" s="1"/>
  <c r="S49" i="25"/>
  <c r="P141" i="25"/>
  <c r="W134" i="25"/>
  <c r="V135" i="25"/>
  <c r="AC49" i="25"/>
  <c r="AD49" i="25" s="1"/>
  <c r="Q49" i="25" s="1"/>
  <c r="P49" i="25"/>
  <c r="X47" i="25"/>
  <c r="Y47" i="25" s="1"/>
  <c r="N47" i="25" s="1"/>
  <c r="M47" i="25"/>
  <c r="AA51" i="25"/>
  <c r="AB50" i="25"/>
  <c r="AG50" i="25"/>
  <c r="AH50" i="25" s="1"/>
  <c r="AA143" i="25"/>
  <c r="AB142" i="25"/>
  <c r="AL142" i="25"/>
  <c r="AG142" i="25"/>
  <c r="AH142" i="25" s="1"/>
  <c r="M133" i="25"/>
  <c r="AI50" i="25" l="1"/>
  <c r="AJ50" i="25" s="1"/>
  <c r="T50" i="25" s="1"/>
  <c r="S50" i="25"/>
  <c r="AC50" i="25"/>
  <c r="AD50" i="25" s="1"/>
  <c r="Q50" i="25" s="1"/>
  <c r="P50" i="25"/>
  <c r="W135" i="25"/>
  <c r="V136" i="25"/>
  <c r="P142" i="25"/>
  <c r="AA52" i="25"/>
  <c r="AB51" i="25"/>
  <c r="AG51" i="25"/>
  <c r="AH51" i="25" s="1"/>
  <c r="M134" i="25"/>
  <c r="AA144" i="25"/>
  <c r="AB143" i="25"/>
  <c r="AL143" i="25"/>
  <c r="AG143" i="25"/>
  <c r="AH143" i="25" s="1"/>
  <c r="X48" i="25"/>
  <c r="Y48" i="25" s="1"/>
  <c r="N48" i="25" s="1"/>
  <c r="M48" i="25"/>
  <c r="S142" i="25"/>
  <c r="W49" i="25"/>
  <c r="V50" i="25"/>
  <c r="AI51" i="25" l="1"/>
  <c r="AJ51" i="25" s="1"/>
  <c r="T51" i="25" s="1"/>
  <c r="S51" i="25"/>
  <c r="W50" i="25"/>
  <c r="V51" i="25"/>
  <c r="P143" i="25"/>
  <c r="M49" i="25"/>
  <c r="X49" i="25"/>
  <c r="Y49" i="25" s="1"/>
  <c r="N49" i="25" s="1"/>
  <c r="AA145" i="25"/>
  <c r="AB144" i="25"/>
  <c r="AG144" i="25"/>
  <c r="AH144" i="25" s="1"/>
  <c r="AL144" i="25"/>
  <c r="AC51" i="25"/>
  <c r="AD51" i="25" s="1"/>
  <c r="Q51" i="25" s="1"/>
  <c r="P51" i="25"/>
  <c r="V137" i="25"/>
  <c r="W136" i="25"/>
  <c r="S143" i="25"/>
  <c r="AG52" i="25"/>
  <c r="AH52" i="25" s="1"/>
  <c r="AA53" i="25"/>
  <c r="AB52" i="25"/>
  <c r="M135" i="25"/>
  <c r="AI52" i="25" l="1"/>
  <c r="AJ52" i="25" s="1"/>
  <c r="T52" i="25" s="1"/>
  <c r="S52" i="25"/>
  <c r="M136" i="25"/>
  <c r="W137" i="25"/>
  <c r="V138" i="25"/>
  <c r="AA54" i="25"/>
  <c r="AG53" i="25"/>
  <c r="AH53" i="25" s="1"/>
  <c r="AB53" i="25"/>
  <c r="P144" i="25"/>
  <c r="AA146" i="25"/>
  <c r="AB145" i="25"/>
  <c r="AL145" i="25"/>
  <c r="AG145" i="25"/>
  <c r="AH145" i="25" s="1"/>
  <c r="V52" i="25"/>
  <c r="W51" i="25"/>
  <c r="AC52" i="25"/>
  <c r="AD52" i="25" s="1"/>
  <c r="Q52" i="25" s="1"/>
  <c r="P52" i="25"/>
  <c r="S144" i="25"/>
  <c r="M50" i="25"/>
  <c r="X50" i="25"/>
  <c r="Y50" i="25" s="1"/>
  <c r="N50" i="25" s="1"/>
  <c r="AI53" i="25" l="1"/>
  <c r="AJ53" i="25" s="1"/>
  <c r="T53" i="25" s="1"/>
  <c r="S53" i="25"/>
  <c r="X51" i="25"/>
  <c r="Y51" i="25" s="1"/>
  <c r="N51" i="25" s="1"/>
  <c r="M51" i="25"/>
  <c r="P145" i="25"/>
  <c r="AA55" i="25"/>
  <c r="AB54" i="25"/>
  <c r="AG54" i="25"/>
  <c r="AH54" i="25" s="1"/>
  <c r="V53" i="25"/>
  <c r="W52" i="25"/>
  <c r="AA147" i="25"/>
  <c r="AB146" i="25"/>
  <c r="AL146" i="25"/>
  <c r="AG146" i="25"/>
  <c r="AH146" i="25" s="1"/>
  <c r="W138" i="25"/>
  <c r="V139" i="25"/>
  <c r="S145" i="25"/>
  <c r="AC53" i="25"/>
  <c r="AD53" i="25" s="1"/>
  <c r="Q53" i="25" s="1"/>
  <c r="P53" i="25"/>
  <c r="M137" i="25"/>
  <c r="W53" i="25" l="1"/>
  <c r="V54" i="25"/>
  <c r="W139" i="25"/>
  <c r="V140" i="25"/>
  <c r="P146" i="25"/>
  <c r="AI54" i="25"/>
  <c r="AJ54" i="25" s="1"/>
  <c r="T54" i="25" s="1"/>
  <c r="S54" i="25"/>
  <c r="M138" i="25"/>
  <c r="AA148" i="25"/>
  <c r="AB147" i="25"/>
  <c r="AG147" i="25"/>
  <c r="AH147" i="25" s="1"/>
  <c r="AL147" i="25"/>
  <c r="AC54" i="25"/>
  <c r="AD54" i="25" s="1"/>
  <c r="Q54" i="25" s="1"/>
  <c r="P54" i="25"/>
  <c r="S146" i="25"/>
  <c r="X52" i="25"/>
  <c r="Y52" i="25" s="1"/>
  <c r="N52" i="25" s="1"/>
  <c r="M52" i="25"/>
  <c r="AA56" i="25"/>
  <c r="AB55" i="25"/>
  <c r="AG55" i="25"/>
  <c r="AH55" i="25" s="1"/>
  <c r="S147" i="25" l="1"/>
  <c r="AI55" i="25"/>
  <c r="AJ55" i="25" s="1"/>
  <c r="T55" i="25" s="1"/>
  <c r="S55" i="25"/>
  <c r="AC55" i="25"/>
  <c r="AD55" i="25" s="1"/>
  <c r="Q55" i="25" s="1"/>
  <c r="P55" i="25"/>
  <c r="P147" i="25"/>
  <c r="W140" i="25"/>
  <c r="V141" i="25"/>
  <c r="V55" i="25"/>
  <c r="W54" i="25"/>
  <c r="AG56" i="25"/>
  <c r="AH56" i="25" s="1"/>
  <c r="AA57" i="25"/>
  <c r="AB56" i="25"/>
  <c r="AA149" i="25"/>
  <c r="AB148" i="25"/>
  <c r="AG148" i="25"/>
  <c r="AH148" i="25" s="1"/>
  <c r="AL148" i="25"/>
  <c r="M139" i="25"/>
  <c r="X53" i="25"/>
  <c r="Y53" i="25" s="1"/>
  <c r="N53" i="25" s="1"/>
  <c r="M53" i="25"/>
  <c r="P148" i="25" l="1"/>
  <c r="AA150" i="25"/>
  <c r="AB149" i="25"/>
  <c r="AL149" i="25"/>
  <c r="AG149" i="25"/>
  <c r="AH149" i="25" s="1"/>
  <c r="X54" i="25"/>
  <c r="Y54" i="25" s="1"/>
  <c r="N54" i="25" s="1"/>
  <c r="M54" i="25"/>
  <c r="AC56" i="25"/>
  <c r="AD56" i="25" s="1"/>
  <c r="Q56" i="25" s="1"/>
  <c r="P56" i="25"/>
  <c r="V56" i="25"/>
  <c r="W55" i="25"/>
  <c r="S148" i="25"/>
  <c r="AA58" i="25"/>
  <c r="AG57" i="25"/>
  <c r="AH57" i="25" s="1"/>
  <c r="AB57" i="25"/>
  <c r="W141" i="25"/>
  <c r="V142" i="25"/>
  <c r="AI56" i="25"/>
  <c r="AJ56" i="25" s="1"/>
  <c r="T56" i="25" s="1"/>
  <c r="S56" i="25"/>
  <c r="M140" i="25"/>
  <c r="V143" i="25" l="1"/>
  <c r="W142" i="25"/>
  <c r="M141" i="25"/>
  <c r="P149" i="25"/>
  <c r="AC57" i="25"/>
  <c r="AD57" i="25" s="1"/>
  <c r="Q57" i="25" s="1"/>
  <c r="P57" i="25"/>
  <c r="AA151" i="25"/>
  <c r="AB150" i="25"/>
  <c r="AL150" i="25"/>
  <c r="AG150" i="25"/>
  <c r="AH150" i="25" s="1"/>
  <c r="AI57" i="25"/>
  <c r="AJ57" i="25" s="1"/>
  <c r="T57" i="25" s="1"/>
  <c r="S57" i="25"/>
  <c r="X55" i="25"/>
  <c r="Y55" i="25" s="1"/>
  <c r="N55" i="25" s="1"/>
  <c r="M55" i="25"/>
  <c r="S149" i="25"/>
  <c r="AA59" i="25"/>
  <c r="AB58" i="25"/>
  <c r="AG58" i="25"/>
  <c r="AH58" i="25" s="1"/>
  <c r="V57" i="25"/>
  <c r="W56" i="25"/>
  <c r="AC58" i="25" l="1"/>
  <c r="AD58" i="25" s="1"/>
  <c r="Q58" i="25" s="1"/>
  <c r="P58" i="25"/>
  <c r="S150" i="25"/>
  <c r="X56" i="25"/>
  <c r="Y56" i="25" s="1"/>
  <c r="N56" i="25" s="1"/>
  <c r="M56" i="25"/>
  <c r="AA60" i="25"/>
  <c r="AB59" i="25"/>
  <c r="AG59" i="25"/>
  <c r="AH59" i="25" s="1"/>
  <c r="W57" i="25"/>
  <c r="V58" i="25"/>
  <c r="P150" i="25"/>
  <c r="M142" i="25"/>
  <c r="AI58" i="25"/>
  <c r="AJ58" i="25" s="1"/>
  <c r="T58" i="25" s="1"/>
  <c r="S58" i="25"/>
  <c r="AA152" i="25"/>
  <c r="AB151" i="25"/>
  <c r="AG151" i="25"/>
  <c r="AH151" i="25" s="1"/>
  <c r="AL151" i="25"/>
  <c r="W143" i="25"/>
  <c r="V144" i="25"/>
  <c r="AC59" i="25" l="1"/>
  <c r="AD59" i="25" s="1"/>
  <c r="Q59" i="25" s="1"/>
  <c r="P59" i="25"/>
  <c r="S151" i="25"/>
  <c r="V145" i="25"/>
  <c r="W144" i="25"/>
  <c r="P151" i="25"/>
  <c r="W58" i="25"/>
  <c r="V59" i="25"/>
  <c r="AB60" i="25"/>
  <c r="AA61" i="25"/>
  <c r="M143" i="25"/>
  <c r="AA153" i="25"/>
  <c r="AB152" i="25"/>
  <c r="AG152" i="25"/>
  <c r="AH152" i="25" s="1"/>
  <c r="AL152" i="25"/>
  <c r="X57" i="25"/>
  <c r="Y57" i="25" s="1"/>
  <c r="N57" i="25" s="1"/>
  <c r="M57" i="25"/>
  <c r="AI59" i="25"/>
  <c r="S59" i="25"/>
  <c r="AA154" i="25" l="1"/>
  <c r="AB153" i="25"/>
  <c r="AG153" i="25"/>
  <c r="AH153" i="25" s="1"/>
  <c r="AL153" i="25"/>
  <c r="AJ59" i="25"/>
  <c r="T59" i="25" s="1"/>
  <c r="AI60" i="25"/>
  <c r="P152" i="25"/>
  <c r="AB61" i="25"/>
  <c r="AA62" i="25"/>
  <c r="M144" i="25"/>
  <c r="AC60" i="25"/>
  <c r="AD60" i="25" s="1"/>
  <c r="Q60" i="25" s="1"/>
  <c r="P60" i="25"/>
  <c r="V146" i="25"/>
  <c r="W145" i="25"/>
  <c r="W59" i="25"/>
  <c r="V60" i="25"/>
  <c r="S152" i="25"/>
  <c r="M58" i="25"/>
  <c r="X58" i="25"/>
  <c r="Y58" i="25" s="1"/>
  <c r="N58" i="25" s="1"/>
  <c r="W60" i="25" l="1"/>
  <c r="V61" i="25"/>
  <c r="X59" i="25"/>
  <c r="Y59" i="25" s="1"/>
  <c r="N59" i="25" s="1"/>
  <c r="M59" i="25"/>
  <c r="S153" i="25"/>
  <c r="M145" i="25"/>
  <c r="AB62" i="25"/>
  <c r="AA63" i="25"/>
  <c r="AJ60" i="25"/>
  <c r="T60" i="25" s="1"/>
  <c r="AI61" i="25"/>
  <c r="P153" i="25"/>
  <c r="V147" i="25"/>
  <c r="W146" i="25"/>
  <c r="AC61" i="25"/>
  <c r="AD61" i="25" s="1"/>
  <c r="Q61" i="25" s="1"/>
  <c r="P61" i="25"/>
  <c r="AA155" i="25"/>
  <c r="AB154" i="25"/>
  <c r="AL154" i="25"/>
  <c r="AG154" i="25"/>
  <c r="AH154" i="25" s="1"/>
  <c r="AA156" i="25" l="1"/>
  <c r="AB155" i="25"/>
  <c r="AG155" i="25"/>
  <c r="AH155" i="25" s="1"/>
  <c r="AL155" i="25"/>
  <c r="P154" i="25"/>
  <c r="M146" i="25"/>
  <c r="AJ61" i="25"/>
  <c r="T61" i="25" s="1"/>
  <c r="AI62" i="25"/>
  <c r="S154" i="25"/>
  <c r="AB63" i="25"/>
  <c r="AA64" i="25"/>
  <c r="W61" i="25"/>
  <c r="V62" i="25"/>
  <c r="W147" i="25"/>
  <c r="V148" i="25"/>
  <c r="AC62" i="25"/>
  <c r="AD62" i="25" s="1"/>
  <c r="Q62" i="25" s="1"/>
  <c r="P62" i="25"/>
  <c r="X60" i="25"/>
  <c r="Y60" i="25" s="1"/>
  <c r="N60" i="25" s="1"/>
  <c r="M60" i="25"/>
  <c r="S155" i="25" l="1"/>
  <c r="V63" i="25"/>
  <c r="W62" i="25"/>
  <c r="AA65" i="25"/>
  <c r="AB64" i="25"/>
  <c r="X61" i="25"/>
  <c r="Y61" i="25" s="1"/>
  <c r="N61" i="25" s="1"/>
  <c r="M61" i="25"/>
  <c r="AC63" i="25"/>
  <c r="AD63" i="25" s="1"/>
  <c r="Q63" i="25" s="1"/>
  <c r="P63" i="25"/>
  <c r="W148" i="25"/>
  <c r="V149" i="25"/>
  <c r="AJ62" i="25"/>
  <c r="T62" i="25" s="1"/>
  <c r="AI63" i="25"/>
  <c r="P155" i="25"/>
  <c r="M147" i="25"/>
  <c r="AA157" i="25"/>
  <c r="AB156" i="25"/>
  <c r="AL156" i="25"/>
  <c r="AG156" i="25"/>
  <c r="AH156" i="25" s="1"/>
  <c r="X62" i="25" l="1"/>
  <c r="Y62" i="25" s="1"/>
  <c r="N62" i="25" s="1"/>
  <c r="M62" i="25"/>
  <c r="AA158" i="25"/>
  <c r="AB157" i="25"/>
  <c r="AG157" i="25"/>
  <c r="AH157" i="25" s="1"/>
  <c r="AL157" i="25"/>
  <c r="W63" i="25"/>
  <c r="V64" i="25"/>
  <c r="S156" i="25"/>
  <c r="AJ63" i="25"/>
  <c r="T63" i="25" s="1"/>
  <c r="AI64" i="25"/>
  <c r="W149" i="25"/>
  <c r="V150" i="25"/>
  <c r="AC64" i="25"/>
  <c r="AD64" i="25" s="1"/>
  <c r="Q64" i="25" s="1"/>
  <c r="P64" i="25"/>
  <c r="P156" i="25"/>
  <c r="M148" i="25"/>
  <c r="AB65" i="25"/>
  <c r="AA66" i="25"/>
  <c r="AC65" i="25" l="1"/>
  <c r="AD65" i="25" s="1"/>
  <c r="Q65" i="25" s="1"/>
  <c r="P65" i="25"/>
  <c r="M149" i="25"/>
  <c r="AJ64" i="25"/>
  <c r="T64" i="25" s="1"/>
  <c r="AI65" i="25"/>
  <c r="W64" i="25"/>
  <c r="V65" i="25"/>
  <c r="P157" i="25"/>
  <c r="X63" i="25"/>
  <c r="Y63" i="25" s="1"/>
  <c r="N63" i="25" s="1"/>
  <c r="M63" i="25"/>
  <c r="AA159" i="25"/>
  <c r="AB158" i="25"/>
  <c r="AL158" i="25"/>
  <c r="AG158" i="25"/>
  <c r="AH158" i="25" s="1"/>
  <c r="AA67" i="25"/>
  <c r="AB66" i="25"/>
  <c r="W150" i="25"/>
  <c r="V151" i="25"/>
  <c r="S157" i="25"/>
  <c r="M150" i="25" l="1"/>
  <c r="AC66" i="25"/>
  <c r="AD66" i="25" s="1"/>
  <c r="Q66" i="25" s="1"/>
  <c r="P66" i="25"/>
  <c r="P158" i="25"/>
  <c r="W65" i="25"/>
  <c r="V66" i="25"/>
  <c r="AA68" i="25"/>
  <c r="AB67" i="25"/>
  <c r="AA160" i="25"/>
  <c r="AB159" i="25"/>
  <c r="AG159" i="25"/>
  <c r="AH159" i="25" s="1"/>
  <c r="AL159" i="25"/>
  <c r="X64" i="25"/>
  <c r="Y64" i="25" s="1"/>
  <c r="N64" i="25" s="1"/>
  <c r="M64" i="25"/>
  <c r="W151" i="25"/>
  <c r="V152" i="25"/>
  <c r="S158" i="25"/>
  <c r="AJ65" i="25"/>
  <c r="T65" i="25" s="1"/>
  <c r="AI66" i="25"/>
  <c r="P159" i="25" l="1"/>
  <c r="AA161" i="25"/>
  <c r="AB160" i="25"/>
  <c r="AG160" i="25"/>
  <c r="AH160" i="25" s="1"/>
  <c r="AL160" i="25"/>
  <c r="X65" i="25"/>
  <c r="Y65" i="25" s="1"/>
  <c r="N65" i="25" s="1"/>
  <c r="M65" i="25"/>
  <c r="V67" i="25"/>
  <c r="W66" i="25"/>
  <c r="AJ66" i="25"/>
  <c r="T66" i="25" s="1"/>
  <c r="AI67" i="25"/>
  <c r="V153" i="25"/>
  <c r="W152" i="25"/>
  <c r="AC67" i="25"/>
  <c r="AD67" i="25" s="1"/>
  <c r="Q67" i="25" s="1"/>
  <c r="P67" i="25"/>
  <c r="M151" i="25"/>
  <c r="S159" i="25"/>
  <c r="AA69" i="25"/>
  <c r="AB68" i="25"/>
  <c r="M152" i="25" l="1"/>
  <c r="M66" i="25"/>
  <c r="X66" i="25"/>
  <c r="Y66" i="25" s="1"/>
  <c r="N66" i="25" s="1"/>
  <c r="S160" i="25"/>
  <c r="V154" i="25"/>
  <c r="W153" i="25"/>
  <c r="W67" i="25"/>
  <c r="V68" i="25"/>
  <c r="AC68" i="25"/>
  <c r="AD68" i="25" s="1"/>
  <c r="Q68" i="25" s="1"/>
  <c r="P68" i="25"/>
  <c r="AJ67" i="25"/>
  <c r="T67" i="25" s="1"/>
  <c r="AI68" i="25"/>
  <c r="P160" i="25"/>
  <c r="AB69" i="25"/>
  <c r="AA70" i="25"/>
  <c r="AA162" i="25"/>
  <c r="AB161" i="25"/>
  <c r="AL161" i="25"/>
  <c r="AG161" i="25"/>
  <c r="AH161" i="25" s="1"/>
  <c r="S161" i="25" l="1"/>
  <c r="P161" i="25"/>
  <c r="M153" i="25"/>
  <c r="W154" i="25"/>
  <c r="V155" i="25"/>
  <c r="AA163" i="25"/>
  <c r="AB162" i="25"/>
  <c r="AL162" i="25"/>
  <c r="AG162" i="25"/>
  <c r="AH162" i="25" s="1"/>
  <c r="AB70" i="25"/>
  <c r="AA71" i="25"/>
  <c r="AJ68" i="25"/>
  <c r="T68" i="25" s="1"/>
  <c r="AI69" i="25"/>
  <c r="V69" i="25"/>
  <c r="W68" i="25"/>
  <c r="AC69" i="25"/>
  <c r="AD69" i="25" s="1"/>
  <c r="Q69" i="25" s="1"/>
  <c r="P69" i="25"/>
  <c r="M67" i="25"/>
  <c r="X67" i="25"/>
  <c r="Y67" i="25" s="1"/>
  <c r="N67" i="25" s="1"/>
  <c r="X68" i="25" l="1"/>
  <c r="Y68" i="25" s="1"/>
  <c r="N68" i="25" s="1"/>
  <c r="M68" i="25"/>
  <c r="AB71" i="25"/>
  <c r="AA72" i="25"/>
  <c r="P162" i="25"/>
  <c r="W69" i="25"/>
  <c r="V70" i="25"/>
  <c r="AC70" i="25"/>
  <c r="AD70" i="25" s="1"/>
  <c r="Q70" i="25" s="1"/>
  <c r="P70" i="25"/>
  <c r="AA164" i="25"/>
  <c r="AB163" i="25"/>
  <c r="AL163" i="25"/>
  <c r="AG163" i="25"/>
  <c r="AH163" i="25" s="1"/>
  <c r="AJ69" i="25"/>
  <c r="T69" i="25" s="1"/>
  <c r="AI70" i="25"/>
  <c r="S162" i="25"/>
  <c r="W155" i="25"/>
  <c r="V156" i="25"/>
  <c r="M154" i="25"/>
  <c r="V157" i="25" l="1"/>
  <c r="W156" i="25"/>
  <c r="AJ70" i="25"/>
  <c r="T70" i="25" s="1"/>
  <c r="AI71" i="25"/>
  <c r="P163" i="25"/>
  <c r="V71" i="25"/>
  <c r="W70" i="25"/>
  <c r="AA165" i="25"/>
  <c r="AB164" i="25"/>
  <c r="AL164" i="25"/>
  <c r="AG164" i="25"/>
  <c r="AH164" i="25" s="1"/>
  <c r="X69" i="25"/>
  <c r="Y69" i="25" s="1"/>
  <c r="N69" i="25" s="1"/>
  <c r="M69" i="25"/>
  <c r="S163" i="25"/>
  <c r="AB72" i="25"/>
  <c r="AA73" i="25"/>
  <c r="M155" i="25"/>
  <c r="AC71" i="25"/>
  <c r="AD71" i="25" s="1"/>
  <c r="Q71" i="25" s="1"/>
  <c r="P71" i="25"/>
  <c r="S164" i="25" l="1"/>
  <c r="M70" i="25"/>
  <c r="X70" i="25"/>
  <c r="Y70" i="25" s="1"/>
  <c r="N70" i="25" s="1"/>
  <c r="AJ71" i="25"/>
  <c r="T71" i="25" s="1"/>
  <c r="AI72" i="25"/>
  <c r="AB73" i="25"/>
  <c r="AA74" i="25"/>
  <c r="AC72" i="25"/>
  <c r="AD72" i="25" s="1"/>
  <c r="Q72" i="25" s="1"/>
  <c r="P72" i="25"/>
  <c r="V72" i="25"/>
  <c r="W71" i="25"/>
  <c r="P164" i="25"/>
  <c r="M156" i="25"/>
  <c r="AA166" i="25"/>
  <c r="AB165" i="25"/>
  <c r="AG165" i="25"/>
  <c r="AH165" i="25" s="1"/>
  <c r="AL165" i="25"/>
  <c r="W157" i="25"/>
  <c r="V158" i="25"/>
  <c r="AA75" i="25" l="1"/>
  <c r="AB74" i="25"/>
  <c r="X71" i="25"/>
  <c r="Y71" i="25" s="1"/>
  <c r="N71" i="25" s="1"/>
  <c r="M71" i="25"/>
  <c r="V73" i="25"/>
  <c r="W72" i="25"/>
  <c r="AC73" i="25"/>
  <c r="AD73" i="25" s="1"/>
  <c r="Q73" i="25" s="1"/>
  <c r="P73" i="25"/>
  <c r="S165" i="25"/>
  <c r="W158" i="25"/>
  <c r="V159" i="25"/>
  <c r="P165" i="25"/>
  <c r="AJ72" i="25"/>
  <c r="T72" i="25" s="1"/>
  <c r="AI73" i="25"/>
  <c r="M157" i="25"/>
  <c r="AA167" i="25"/>
  <c r="AB166" i="25"/>
  <c r="AL166" i="25"/>
  <c r="AG166" i="25"/>
  <c r="AH166" i="25" s="1"/>
  <c r="M158" i="25" l="1"/>
  <c r="P166" i="25"/>
  <c r="AJ73" i="25"/>
  <c r="T73" i="25" s="1"/>
  <c r="AI74" i="25"/>
  <c r="X72" i="25"/>
  <c r="Y72" i="25" s="1"/>
  <c r="N72" i="25" s="1"/>
  <c r="M72" i="25"/>
  <c r="AC74" i="25"/>
  <c r="AD74" i="25" s="1"/>
  <c r="Q74" i="25" s="1"/>
  <c r="P74" i="25"/>
  <c r="AB167" i="25"/>
  <c r="AA168" i="25"/>
  <c r="AG167" i="25"/>
  <c r="AH167" i="25" s="1"/>
  <c r="AL167" i="25"/>
  <c r="W73" i="25"/>
  <c r="V74" i="25"/>
  <c r="AA76" i="25"/>
  <c r="AB75" i="25"/>
  <c r="S166" i="25"/>
  <c r="W159" i="25"/>
  <c r="V160" i="25"/>
  <c r="AA77" i="25" l="1"/>
  <c r="AB76" i="25"/>
  <c r="V161" i="25"/>
  <c r="W160" i="25"/>
  <c r="W74" i="25"/>
  <c r="V75" i="25"/>
  <c r="AA169" i="25"/>
  <c r="AB168" i="25"/>
  <c r="AL168" i="25"/>
  <c r="AG168" i="25"/>
  <c r="AH168" i="25" s="1"/>
  <c r="M159" i="25"/>
  <c r="X73" i="25"/>
  <c r="Y73" i="25" s="1"/>
  <c r="N73" i="25" s="1"/>
  <c r="M73" i="25"/>
  <c r="P167" i="25"/>
  <c r="AC75" i="25"/>
  <c r="AD75" i="25" s="1"/>
  <c r="Q75" i="25" s="1"/>
  <c r="P75" i="25"/>
  <c r="AJ74" i="25"/>
  <c r="T74" i="25" s="1"/>
  <c r="AI75" i="25"/>
  <c r="S167" i="25"/>
  <c r="AJ75" i="25" l="1"/>
  <c r="T75" i="25" s="1"/>
  <c r="AI76" i="25"/>
  <c r="P168" i="25"/>
  <c r="M160" i="25"/>
  <c r="AB169" i="25"/>
  <c r="AA170" i="25"/>
  <c r="AL169" i="25"/>
  <c r="AG169" i="25"/>
  <c r="AH169" i="25" s="1"/>
  <c r="V162" i="25"/>
  <c r="W161" i="25"/>
  <c r="S168" i="25"/>
  <c r="W75" i="25"/>
  <c r="V76" i="25"/>
  <c r="AC76" i="25"/>
  <c r="AD76" i="25" s="1"/>
  <c r="Q76" i="25" s="1"/>
  <c r="P76" i="25"/>
  <c r="X74" i="25"/>
  <c r="Y74" i="25" s="1"/>
  <c r="N74" i="25" s="1"/>
  <c r="M74" i="25"/>
  <c r="AB77" i="25"/>
  <c r="AA78" i="25"/>
  <c r="S169" i="25" l="1"/>
  <c r="W76" i="25"/>
  <c r="V77" i="25"/>
  <c r="X75" i="25"/>
  <c r="Y75" i="25" s="1"/>
  <c r="N75" i="25" s="1"/>
  <c r="M75" i="25"/>
  <c r="AA79" i="25"/>
  <c r="AB78" i="25"/>
  <c r="M161" i="25"/>
  <c r="AA171" i="25"/>
  <c r="AB170" i="25"/>
  <c r="AL170" i="25"/>
  <c r="AG170" i="25"/>
  <c r="AH170" i="25" s="1"/>
  <c r="AJ76" i="25"/>
  <c r="T76" i="25" s="1"/>
  <c r="AI77" i="25"/>
  <c r="AC77" i="25"/>
  <c r="AD77" i="25" s="1"/>
  <c r="Q77" i="25" s="1"/>
  <c r="P77" i="25"/>
  <c r="V163" i="25"/>
  <c r="W162" i="25"/>
  <c r="P169" i="25"/>
  <c r="S170" i="25" l="1"/>
  <c r="AJ77" i="25"/>
  <c r="T77" i="25" s="1"/>
  <c r="AI78" i="25"/>
  <c r="P170" i="25"/>
  <c r="AC78" i="25"/>
  <c r="AD78" i="25" s="1"/>
  <c r="Q78" i="25" s="1"/>
  <c r="P78" i="25"/>
  <c r="W77" i="25"/>
  <c r="V78" i="25"/>
  <c r="M162" i="25"/>
  <c r="W163" i="25"/>
  <c r="V164" i="25"/>
  <c r="AA172" i="25"/>
  <c r="AB171" i="25"/>
  <c r="AG171" i="25"/>
  <c r="AH171" i="25" s="1"/>
  <c r="AL171" i="25"/>
  <c r="AB79" i="25"/>
  <c r="AA80" i="25"/>
  <c r="X76" i="25"/>
  <c r="Y76" i="25" s="1"/>
  <c r="N76" i="25" s="1"/>
  <c r="M76" i="25"/>
  <c r="AA173" i="25" l="1"/>
  <c r="AB172" i="25"/>
  <c r="AG172" i="25"/>
  <c r="AH172" i="25" s="1"/>
  <c r="AL172" i="25"/>
  <c r="AB80" i="25"/>
  <c r="AA81" i="25"/>
  <c r="AB81" i="25" s="1"/>
  <c r="P171" i="25"/>
  <c r="W78" i="25"/>
  <c r="V79" i="25"/>
  <c r="W164" i="25"/>
  <c r="V165" i="25"/>
  <c r="AJ78" i="25"/>
  <c r="T78" i="25" s="1"/>
  <c r="AI79" i="25"/>
  <c r="P79" i="25"/>
  <c r="AC79" i="25"/>
  <c r="AD79" i="25" s="1"/>
  <c r="Q79" i="25" s="1"/>
  <c r="X77" i="25"/>
  <c r="Y77" i="25" s="1"/>
  <c r="N77" i="25" s="1"/>
  <c r="M77" i="25"/>
  <c r="S171" i="25"/>
  <c r="M163" i="25"/>
  <c r="W165" i="25" l="1"/>
  <c r="V166" i="25"/>
  <c r="V80" i="25"/>
  <c r="W79" i="25"/>
  <c r="M164" i="25"/>
  <c r="X78" i="25"/>
  <c r="Y78" i="25" s="1"/>
  <c r="N78" i="25" s="1"/>
  <c r="M78" i="25"/>
  <c r="S172" i="25"/>
  <c r="AJ79" i="25"/>
  <c r="T79" i="25" s="1"/>
  <c r="AI80" i="25"/>
  <c r="P81" i="25"/>
  <c r="P172" i="25"/>
  <c r="AC80" i="25"/>
  <c r="AD80" i="25" s="1"/>
  <c r="Q80" i="25" s="1"/>
  <c r="P80" i="25"/>
  <c r="AA174" i="25"/>
  <c r="AB173" i="25"/>
  <c r="AG173" i="25"/>
  <c r="AH173" i="25" s="1"/>
  <c r="AL173" i="25"/>
  <c r="P173" i="25" l="1"/>
  <c r="AJ80" i="25"/>
  <c r="T80" i="25" s="1"/>
  <c r="AI81" i="25"/>
  <c r="X79" i="25"/>
  <c r="Y79" i="25" s="1"/>
  <c r="N79" i="25" s="1"/>
  <c r="M79" i="25"/>
  <c r="W80" i="25"/>
  <c r="V81" i="25"/>
  <c r="W81" i="25" s="1"/>
  <c r="AA175" i="25"/>
  <c r="AB174" i="25"/>
  <c r="AG174" i="25"/>
  <c r="AH174" i="25" s="1"/>
  <c r="AL174" i="25"/>
  <c r="W166" i="25"/>
  <c r="V167" i="25"/>
  <c r="S173" i="25"/>
  <c r="AC81" i="25"/>
  <c r="M165" i="25"/>
  <c r="M81" i="25" l="1"/>
  <c r="AA176" i="25"/>
  <c r="AB175" i="25"/>
  <c r="AG175" i="25"/>
  <c r="AH175" i="25" s="1"/>
  <c r="AL175" i="25"/>
  <c r="X80" i="25"/>
  <c r="Y80" i="25" s="1"/>
  <c r="N80" i="25" s="1"/>
  <c r="M80" i="25"/>
  <c r="AD81" i="25"/>
  <c r="Q81" i="25" s="1"/>
  <c r="AC82" i="25"/>
  <c r="P174" i="25"/>
  <c r="AJ81" i="25"/>
  <c r="T81" i="25" s="1"/>
  <c r="AI82" i="25"/>
  <c r="W167" i="25"/>
  <c r="V168" i="25"/>
  <c r="M166" i="25"/>
  <c r="S174" i="25"/>
  <c r="AJ82" i="25" l="1"/>
  <c r="T82" i="25" s="1"/>
  <c r="AI83" i="25"/>
  <c r="AD82" i="25"/>
  <c r="Q82" i="25" s="1"/>
  <c r="AC83" i="25"/>
  <c r="S175" i="25"/>
  <c r="X81" i="25"/>
  <c r="W168" i="25"/>
  <c r="V169" i="25"/>
  <c r="P175" i="25"/>
  <c r="M167" i="25"/>
  <c r="AA177" i="25"/>
  <c r="AB176" i="25"/>
  <c r="AG176" i="25"/>
  <c r="AH176" i="25" s="1"/>
  <c r="AL176" i="25"/>
  <c r="S176" i="25" l="1"/>
  <c r="AJ83" i="25"/>
  <c r="T83" i="25" s="1"/>
  <c r="AI84" i="25"/>
  <c r="P176" i="25"/>
  <c r="V170" i="25"/>
  <c r="W169" i="25"/>
  <c r="Y81" i="25"/>
  <c r="N81" i="25" s="1"/>
  <c r="X82" i="25"/>
  <c r="AA178" i="25"/>
  <c r="AB177" i="25"/>
  <c r="AG177" i="25"/>
  <c r="AH177" i="25" s="1"/>
  <c r="AL177" i="25"/>
  <c r="M168" i="25"/>
  <c r="AD83" i="25"/>
  <c r="Q83" i="25" s="1"/>
  <c r="AC84" i="25"/>
  <c r="AD84" i="25" l="1"/>
  <c r="Q84" i="25" s="1"/>
  <c r="AC85" i="25"/>
  <c r="S177" i="25"/>
  <c r="P177" i="25"/>
  <c r="M169" i="25"/>
  <c r="Y82" i="25"/>
  <c r="N82" i="25" s="1"/>
  <c r="X83" i="25"/>
  <c r="AJ84" i="25"/>
  <c r="T84" i="25" s="1"/>
  <c r="AI85" i="25"/>
  <c r="AA179" i="25"/>
  <c r="AB178" i="25"/>
  <c r="AL178" i="25"/>
  <c r="AG178" i="25"/>
  <c r="AH178" i="25" s="1"/>
  <c r="V171" i="25"/>
  <c r="W170" i="25"/>
  <c r="W171" i="25" l="1"/>
  <c r="V172" i="25"/>
  <c r="S178" i="25"/>
  <c r="AJ85" i="25"/>
  <c r="T85" i="25" s="1"/>
  <c r="AI86" i="25"/>
  <c r="Y83" i="25"/>
  <c r="N83" i="25" s="1"/>
  <c r="X84" i="25"/>
  <c r="M170" i="25"/>
  <c r="P178" i="25"/>
  <c r="AD85" i="25"/>
  <c r="Q85" i="25" s="1"/>
  <c r="AC86" i="25"/>
  <c r="AA180" i="25"/>
  <c r="AB179" i="25"/>
  <c r="AL179" i="25"/>
  <c r="AG179" i="25"/>
  <c r="AH179" i="25" s="1"/>
  <c r="AA181" i="25" l="1"/>
  <c r="AB180" i="25"/>
  <c r="AG180" i="25"/>
  <c r="AH180" i="25" s="1"/>
  <c r="AL180" i="25"/>
  <c r="P179" i="25"/>
  <c r="Y84" i="25"/>
  <c r="N84" i="25" s="1"/>
  <c r="X85" i="25"/>
  <c r="S179" i="25"/>
  <c r="AD86" i="25"/>
  <c r="Q86" i="25" s="1"/>
  <c r="AC87" i="25"/>
  <c r="AJ86" i="25"/>
  <c r="T86" i="25" s="1"/>
  <c r="AI87" i="25"/>
  <c r="V173" i="25"/>
  <c r="W172" i="25"/>
  <c r="M171" i="25"/>
  <c r="M172" i="25" l="1"/>
  <c r="S180" i="25"/>
  <c r="V174" i="25"/>
  <c r="W173" i="25"/>
  <c r="AJ87" i="25"/>
  <c r="T87" i="25" s="1"/>
  <c r="AI88" i="25"/>
  <c r="AD87" i="25"/>
  <c r="Q87" i="25" s="1"/>
  <c r="AC88" i="25"/>
  <c r="Y85" i="25"/>
  <c r="N85" i="25" s="1"/>
  <c r="X86" i="25"/>
  <c r="P180" i="25"/>
  <c r="AA182" i="25"/>
  <c r="AB181" i="25"/>
  <c r="AG181" i="25"/>
  <c r="AH181" i="25" s="1"/>
  <c r="AL181" i="25"/>
  <c r="AA183" i="25" l="1"/>
  <c r="AB182" i="25"/>
  <c r="AG182" i="25"/>
  <c r="AH182" i="25" s="1"/>
  <c r="AL182" i="25"/>
  <c r="Y86" i="25"/>
  <c r="N86" i="25" s="1"/>
  <c r="X87" i="25"/>
  <c r="AJ88" i="25"/>
  <c r="T88" i="25" s="1"/>
  <c r="AI89" i="25"/>
  <c r="S181" i="25"/>
  <c r="AD88" i="25"/>
  <c r="Q88" i="25" s="1"/>
  <c r="AC89" i="25"/>
  <c r="M173" i="25"/>
  <c r="P181" i="25"/>
  <c r="W174" i="25"/>
  <c r="V175" i="25"/>
  <c r="AJ89" i="25" l="1"/>
  <c r="T89" i="25" s="1"/>
  <c r="AI90" i="25"/>
  <c r="S182" i="25"/>
  <c r="W175" i="25"/>
  <c r="V176" i="25"/>
  <c r="AD89" i="25"/>
  <c r="Q89" i="25" s="1"/>
  <c r="AC90" i="25"/>
  <c r="Y87" i="25"/>
  <c r="N87" i="25" s="1"/>
  <c r="X88" i="25"/>
  <c r="P182" i="25"/>
  <c r="M174" i="25"/>
  <c r="AB183" i="25"/>
  <c r="AA184" i="25"/>
  <c r="AL183" i="25"/>
  <c r="AG183" i="25"/>
  <c r="AH183" i="25" s="1"/>
  <c r="AB184" i="25" l="1"/>
  <c r="AA185" i="25"/>
  <c r="AG184" i="25"/>
  <c r="AH184" i="25" s="1"/>
  <c r="AL184" i="25"/>
  <c r="S183" i="25"/>
  <c r="Y88" i="25"/>
  <c r="N88" i="25" s="1"/>
  <c r="X89" i="25"/>
  <c r="AD90" i="25"/>
  <c r="Q90" i="25" s="1"/>
  <c r="AC91" i="25"/>
  <c r="V177" i="25"/>
  <c r="W176" i="25"/>
  <c r="AJ90" i="25"/>
  <c r="T90" i="25" s="1"/>
  <c r="AI91" i="25"/>
  <c r="P183" i="25"/>
  <c r="M175" i="25"/>
  <c r="M176" i="25" l="1"/>
  <c r="Y89" i="25"/>
  <c r="N89" i="25" s="1"/>
  <c r="X90" i="25"/>
  <c r="V178" i="25"/>
  <c r="W177" i="25"/>
  <c r="S184" i="25"/>
  <c r="AJ91" i="25"/>
  <c r="T91" i="25" s="1"/>
  <c r="AI92" i="25"/>
  <c r="AD91" i="25"/>
  <c r="Q91" i="25" s="1"/>
  <c r="AC92" i="25"/>
  <c r="AB185" i="25"/>
  <c r="AA186" i="25"/>
  <c r="P184" i="25"/>
  <c r="AJ92" i="25" l="1"/>
  <c r="T92" i="25" s="1"/>
  <c r="AI93" i="25"/>
  <c r="M177" i="25"/>
  <c r="Y90" i="25"/>
  <c r="N90" i="25" s="1"/>
  <c r="X91" i="25"/>
  <c r="V179" i="25"/>
  <c r="W178" i="25"/>
  <c r="AB186" i="25"/>
  <c r="AA187" i="25"/>
  <c r="AD92" i="25"/>
  <c r="Q92" i="25" s="1"/>
  <c r="AC93" i="25"/>
  <c r="P185" i="25"/>
  <c r="AA188" i="25" l="1"/>
  <c r="AB187" i="25"/>
  <c r="Y91" i="25"/>
  <c r="N91" i="25" s="1"/>
  <c r="X92" i="25"/>
  <c r="AJ93" i="25"/>
  <c r="T93" i="25" s="1"/>
  <c r="AI94" i="25"/>
  <c r="P186" i="25"/>
  <c r="AD93" i="25"/>
  <c r="Q93" i="25" s="1"/>
  <c r="AC94" i="25"/>
  <c r="M178" i="25"/>
  <c r="W179" i="25"/>
  <c r="V180" i="25"/>
  <c r="AC95" i="25" l="1"/>
  <c r="AD94" i="25"/>
  <c r="Q94" i="25" s="1"/>
  <c r="AJ94" i="25"/>
  <c r="T94" i="25" s="1"/>
  <c r="AI95" i="25"/>
  <c r="P187" i="25"/>
  <c r="AA189" i="25"/>
  <c r="AB188" i="25"/>
  <c r="W180" i="25"/>
  <c r="V181" i="25"/>
  <c r="Y92" i="25"/>
  <c r="N92" i="25" s="1"/>
  <c r="X93" i="25"/>
  <c r="M179" i="25"/>
  <c r="M180" i="25" l="1"/>
  <c r="AD95" i="25"/>
  <c r="Q95" i="25" s="1"/>
  <c r="AC96" i="25"/>
  <c r="W181" i="25"/>
  <c r="V182" i="25"/>
  <c r="Y93" i="25"/>
  <c r="N93" i="25" s="1"/>
  <c r="X94" i="25"/>
  <c r="P188" i="25"/>
  <c r="AJ95" i="25"/>
  <c r="T95" i="25" s="1"/>
  <c r="AI96" i="25"/>
  <c r="AB189" i="25"/>
  <c r="AA190" i="25"/>
  <c r="AJ96" i="25" l="1"/>
  <c r="T96" i="25" s="1"/>
  <c r="AI97" i="25"/>
  <c r="AB190" i="25"/>
  <c r="AA191" i="25"/>
  <c r="W182" i="25"/>
  <c r="V183" i="25"/>
  <c r="Y94" i="25"/>
  <c r="N94" i="25" s="1"/>
  <c r="X95" i="25"/>
  <c r="AC97" i="25"/>
  <c r="AD96" i="25"/>
  <c r="Q96" i="25" s="1"/>
  <c r="P189" i="25"/>
  <c r="M181" i="25"/>
  <c r="Y95" i="25" l="1"/>
  <c r="N95" i="25" s="1"/>
  <c r="X96" i="25"/>
  <c r="W183" i="25"/>
  <c r="V184" i="25"/>
  <c r="AA192" i="25"/>
  <c r="AB191" i="25"/>
  <c r="M182" i="25"/>
  <c r="P190" i="25"/>
  <c r="AJ97" i="25"/>
  <c r="T97" i="25" s="1"/>
  <c r="AI98" i="25"/>
  <c r="AD97" i="25"/>
  <c r="Q97" i="25" s="1"/>
  <c r="AC98" i="25"/>
  <c r="W184" i="25" l="1"/>
  <c r="V185" i="25"/>
  <c r="M183" i="25"/>
  <c r="P191" i="25"/>
  <c r="Y96" i="25"/>
  <c r="N96" i="25" s="1"/>
  <c r="X97" i="25"/>
  <c r="AD98" i="25"/>
  <c r="Q98" i="25" s="1"/>
  <c r="AC99" i="25"/>
  <c r="AJ98" i="25"/>
  <c r="T98" i="25" s="1"/>
  <c r="AI99" i="25"/>
  <c r="AB192" i="25"/>
  <c r="AA193" i="25"/>
  <c r="Y97" i="25" l="1"/>
  <c r="N97" i="25" s="1"/>
  <c r="X98" i="25"/>
  <c r="P192" i="25"/>
  <c r="AB193" i="25"/>
  <c r="AA194" i="25"/>
  <c r="AJ99" i="25"/>
  <c r="T99" i="25" s="1"/>
  <c r="AI100" i="25"/>
  <c r="AD99" i="25"/>
  <c r="Q99" i="25" s="1"/>
  <c r="AC100" i="25"/>
  <c r="W185" i="25"/>
  <c r="V186" i="25"/>
  <c r="M184" i="25"/>
  <c r="V187" i="25" l="1"/>
  <c r="W186" i="25"/>
  <c r="AJ100" i="25"/>
  <c r="T100" i="25" s="1"/>
  <c r="AI101" i="25"/>
  <c r="M185" i="25"/>
  <c r="AD100" i="25"/>
  <c r="Q100" i="25" s="1"/>
  <c r="AC101" i="25"/>
  <c r="AB194" i="25"/>
  <c r="AA195" i="25"/>
  <c r="Y98" i="25"/>
  <c r="N98" i="25" s="1"/>
  <c r="X99" i="25"/>
  <c r="P193" i="25"/>
  <c r="AA196" i="25" l="1"/>
  <c r="AB195" i="25"/>
  <c r="AJ101" i="25"/>
  <c r="T101" i="25" s="1"/>
  <c r="AI102" i="25"/>
  <c r="P194" i="25"/>
  <c r="Y99" i="25"/>
  <c r="N99" i="25" s="1"/>
  <c r="X100" i="25"/>
  <c r="AD101" i="25"/>
  <c r="Q101" i="25" s="1"/>
  <c r="AC102" i="25"/>
  <c r="M186" i="25"/>
  <c r="W187" i="25"/>
  <c r="V188" i="25"/>
  <c r="P195" i="25" l="1"/>
  <c r="M187" i="25"/>
  <c r="AA197" i="25"/>
  <c r="AB196" i="25"/>
  <c r="AD102" i="25"/>
  <c r="Q102" i="25" s="1"/>
  <c r="AC103" i="25"/>
  <c r="W188" i="25"/>
  <c r="V189" i="25"/>
  <c r="Y100" i="25"/>
  <c r="N100" i="25" s="1"/>
  <c r="X101" i="25"/>
  <c r="AJ102" i="25"/>
  <c r="T102" i="25" s="1"/>
  <c r="AI103" i="25"/>
  <c r="AJ103" i="25" l="1"/>
  <c r="T103" i="25" s="1"/>
  <c r="AI104" i="25"/>
  <c r="AD103" i="25"/>
  <c r="Q103" i="25" s="1"/>
  <c r="AC104" i="25"/>
  <c r="Y101" i="25"/>
  <c r="N101" i="25" s="1"/>
  <c r="X102" i="25"/>
  <c r="V190" i="25"/>
  <c r="W189" i="25"/>
  <c r="P196" i="25"/>
  <c r="M188" i="25"/>
  <c r="AA198" i="25"/>
  <c r="AB197" i="25"/>
  <c r="M189" i="25" l="1"/>
  <c r="V191" i="25"/>
  <c r="W190" i="25"/>
  <c r="P197" i="25"/>
  <c r="Y102" i="25"/>
  <c r="N102" i="25" s="1"/>
  <c r="X103" i="25"/>
  <c r="AD104" i="25"/>
  <c r="Q104" i="25" s="1"/>
  <c r="AC105" i="25"/>
  <c r="AJ104" i="25"/>
  <c r="T104" i="25" s="1"/>
  <c r="AI105" i="25"/>
  <c r="AB198" i="25"/>
  <c r="AA199" i="25"/>
  <c r="AJ105" i="25" l="1"/>
  <c r="T105" i="25" s="1"/>
  <c r="AI106" i="25"/>
  <c r="Y103" i="25"/>
  <c r="N103" i="25" s="1"/>
  <c r="X104" i="25"/>
  <c r="M190" i="25"/>
  <c r="W191" i="25"/>
  <c r="V192" i="25"/>
  <c r="AB199" i="25"/>
  <c r="AA200" i="25"/>
  <c r="AD105" i="25"/>
  <c r="Q105" i="25" s="1"/>
  <c r="AC106" i="25"/>
  <c r="P198" i="25"/>
  <c r="AB200" i="25" l="1"/>
  <c r="AA201" i="25"/>
  <c r="Y104" i="25"/>
  <c r="N104" i="25" s="1"/>
  <c r="X105" i="25"/>
  <c r="P199" i="25"/>
  <c r="AD106" i="25"/>
  <c r="Q106" i="25" s="1"/>
  <c r="AC107" i="25"/>
  <c r="V193" i="25"/>
  <c r="W192" i="25"/>
  <c r="AJ106" i="25"/>
  <c r="T106" i="25" s="1"/>
  <c r="AI107" i="25"/>
  <c r="M191" i="25"/>
  <c r="AJ107" i="25" l="1"/>
  <c r="T107" i="25" s="1"/>
  <c r="AI108" i="25"/>
  <c r="AD107" i="25"/>
  <c r="Q107" i="25" s="1"/>
  <c r="AC108" i="25"/>
  <c r="Y105" i="25"/>
  <c r="N105" i="25" s="1"/>
  <c r="X106" i="25"/>
  <c r="AB201" i="25"/>
  <c r="AA202" i="25"/>
  <c r="P200" i="25"/>
  <c r="M192" i="25"/>
  <c r="V194" i="25"/>
  <c r="W193" i="25"/>
  <c r="AB202" i="25" l="1"/>
  <c r="AA203" i="25"/>
  <c r="AD108" i="25"/>
  <c r="Q108" i="25" s="1"/>
  <c r="AC109" i="25"/>
  <c r="P201" i="25"/>
  <c r="M193" i="25"/>
  <c r="Y106" i="25"/>
  <c r="N106" i="25" s="1"/>
  <c r="X107" i="25"/>
  <c r="AJ108" i="25"/>
  <c r="T108" i="25" s="1"/>
  <c r="AI109" i="25"/>
  <c r="V195" i="25"/>
  <c r="W194" i="25"/>
  <c r="W195" i="25" l="1"/>
  <c r="V196" i="25"/>
  <c r="AJ109" i="25"/>
  <c r="T109" i="25" s="1"/>
  <c r="AI110" i="25"/>
  <c r="AB203" i="25"/>
  <c r="AA204" i="25"/>
  <c r="P202" i="25"/>
  <c r="M194" i="25"/>
  <c r="Y107" i="25"/>
  <c r="N107" i="25" s="1"/>
  <c r="X108" i="25"/>
  <c r="AD109" i="25"/>
  <c r="Q109" i="25" s="1"/>
  <c r="AC110" i="25"/>
  <c r="AD110" i="25" l="1"/>
  <c r="Q110" i="25" s="1"/>
  <c r="AC111" i="25"/>
  <c r="AA205" i="25"/>
  <c r="AB204" i="25"/>
  <c r="AJ110" i="25"/>
  <c r="T110" i="25" s="1"/>
  <c r="AI111" i="25"/>
  <c r="P203" i="25"/>
  <c r="Y108" i="25"/>
  <c r="N108" i="25" s="1"/>
  <c r="X109" i="25"/>
  <c r="W196" i="25"/>
  <c r="V197" i="25"/>
  <c r="M195" i="25"/>
  <c r="W197" i="25" l="1"/>
  <c r="V198" i="25"/>
  <c r="Y109" i="25"/>
  <c r="N109" i="25" s="1"/>
  <c r="X110" i="25"/>
  <c r="P204" i="25"/>
  <c r="AA206" i="25"/>
  <c r="AB205" i="25"/>
  <c r="M196" i="25"/>
  <c r="AJ111" i="25"/>
  <c r="T111" i="25" s="1"/>
  <c r="AI112" i="25"/>
  <c r="AD111" i="25"/>
  <c r="Q111" i="25" s="1"/>
  <c r="AC112" i="25"/>
  <c r="P205" i="25" l="1"/>
  <c r="Y110" i="25"/>
  <c r="N110" i="25" s="1"/>
  <c r="X111" i="25"/>
  <c r="AB206" i="25"/>
  <c r="AA207" i="25"/>
  <c r="AD112" i="25"/>
  <c r="Q112" i="25" s="1"/>
  <c r="AC113" i="25"/>
  <c r="W198" i="25"/>
  <c r="V199" i="25"/>
  <c r="AJ112" i="25"/>
  <c r="T112" i="25" s="1"/>
  <c r="AI113" i="25"/>
  <c r="M197" i="25"/>
  <c r="AJ113" i="25" l="1"/>
  <c r="T113" i="25" s="1"/>
  <c r="AI114" i="25"/>
  <c r="AA208" i="25"/>
  <c r="AB207" i="25"/>
  <c r="P206" i="25"/>
  <c r="W199" i="25"/>
  <c r="V200" i="25"/>
  <c r="AD113" i="25"/>
  <c r="Q113" i="25" s="1"/>
  <c r="AC114" i="25"/>
  <c r="Y111" i="25"/>
  <c r="N111" i="25" s="1"/>
  <c r="X112" i="25"/>
  <c r="M198" i="25"/>
  <c r="AD114" i="25" l="1"/>
  <c r="Q114" i="25" s="1"/>
  <c r="AC115" i="25"/>
  <c r="Y112" i="25"/>
  <c r="N112" i="25" s="1"/>
  <c r="X113" i="25"/>
  <c r="V201" i="25"/>
  <c r="W200" i="25"/>
  <c r="P207" i="25"/>
  <c r="AJ114" i="25"/>
  <c r="T114" i="25" s="1"/>
  <c r="AI115" i="25"/>
  <c r="M199" i="25"/>
  <c r="AA209" i="25"/>
  <c r="AB208" i="25"/>
  <c r="AB209" i="25" l="1"/>
  <c r="AA210" i="25"/>
  <c r="Y113" i="25"/>
  <c r="N113" i="25" s="1"/>
  <c r="X114" i="25"/>
  <c r="AD115" i="25"/>
  <c r="Q115" i="25" s="1"/>
  <c r="AC116" i="25"/>
  <c r="P208" i="25"/>
  <c r="AJ115" i="25"/>
  <c r="T115" i="25" s="1"/>
  <c r="AI116" i="25"/>
  <c r="M200" i="25"/>
  <c r="W201" i="25"/>
  <c r="V202" i="25"/>
  <c r="Y114" i="25" l="1"/>
  <c r="N114" i="25" s="1"/>
  <c r="X115" i="25"/>
  <c r="W202" i="25"/>
  <c r="V203" i="25"/>
  <c r="AJ116" i="25"/>
  <c r="T116" i="25" s="1"/>
  <c r="AI117" i="25"/>
  <c r="AD116" i="25"/>
  <c r="Q116" i="25" s="1"/>
  <c r="AC117" i="25"/>
  <c r="AB210" i="25"/>
  <c r="AA211" i="25"/>
  <c r="M201" i="25"/>
  <c r="P209" i="25"/>
  <c r="AD117" i="25" l="1"/>
  <c r="Q117" i="25" s="1"/>
  <c r="AC118" i="25"/>
  <c r="Y115" i="25"/>
  <c r="N115" i="25" s="1"/>
  <c r="X116" i="25"/>
  <c r="AA212" i="25"/>
  <c r="AB211" i="25"/>
  <c r="AJ117" i="25"/>
  <c r="T117" i="25" s="1"/>
  <c r="AI118" i="25"/>
  <c r="W203" i="25"/>
  <c r="V204" i="25"/>
  <c r="P210" i="25"/>
  <c r="M202" i="25"/>
  <c r="W204" i="25" l="1"/>
  <c r="V205" i="25"/>
  <c r="P211" i="25"/>
  <c r="AA213" i="25"/>
  <c r="AB212" i="25"/>
  <c r="M203" i="25"/>
  <c r="AJ118" i="25"/>
  <c r="T118" i="25" s="1"/>
  <c r="AI119" i="25"/>
  <c r="Y116" i="25"/>
  <c r="N116" i="25" s="1"/>
  <c r="X117" i="25"/>
  <c r="AD118" i="25"/>
  <c r="Q118" i="25" s="1"/>
  <c r="AC119" i="25"/>
  <c r="Y117" i="25" l="1"/>
  <c r="N117" i="25" s="1"/>
  <c r="X118" i="25"/>
  <c r="P212" i="25"/>
  <c r="AA214" i="25"/>
  <c r="AB213" i="25"/>
  <c r="AD119" i="25"/>
  <c r="Q119" i="25" s="1"/>
  <c r="AC120" i="25"/>
  <c r="AJ119" i="25"/>
  <c r="T119" i="25" s="1"/>
  <c r="AI120" i="25"/>
  <c r="W205" i="25"/>
  <c r="V206" i="25"/>
  <c r="M204" i="25"/>
  <c r="V207" i="25" l="1"/>
  <c r="W206" i="25"/>
  <c r="AJ120" i="25"/>
  <c r="T120" i="25" s="1"/>
  <c r="AI121" i="25"/>
  <c r="P213" i="25"/>
  <c r="M205" i="25"/>
  <c r="AB214" i="25"/>
  <c r="AA215" i="25"/>
  <c r="AD120" i="25"/>
  <c r="Q120" i="25" s="1"/>
  <c r="AC121" i="25"/>
  <c r="Y118" i="25"/>
  <c r="N118" i="25" s="1"/>
  <c r="X119" i="25"/>
  <c r="AD121" i="25" l="1"/>
  <c r="Q121" i="25" s="1"/>
  <c r="AC122" i="25"/>
  <c r="AB215" i="25"/>
  <c r="AA216" i="25"/>
  <c r="AB216" i="25" s="1"/>
  <c r="AJ121" i="25"/>
  <c r="T121" i="25" s="1"/>
  <c r="AI122" i="25"/>
  <c r="P214" i="25"/>
  <c r="Y119" i="25"/>
  <c r="N119" i="25" s="1"/>
  <c r="X120" i="25"/>
  <c r="M206" i="25"/>
  <c r="W207" i="25"/>
  <c r="V208" i="25"/>
  <c r="Y120" i="25" l="1"/>
  <c r="N120" i="25" s="1"/>
  <c r="X121" i="25"/>
  <c r="AJ122" i="25"/>
  <c r="T122" i="25" s="1"/>
  <c r="AI123" i="25"/>
  <c r="P216" i="25"/>
  <c r="AB8" i="25"/>
  <c r="P215" i="25"/>
  <c r="V209" i="25"/>
  <c r="W208" i="25"/>
  <c r="AD122" i="25"/>
  <c r="Q122" i="25" s="1"/>
  <c r="AC123" i="25"/>
  <c r="M207" i="25"/>
  <c r="AJ123" i="25" l="1"/>
  <c r="T123" i="25" s="1"/>
  <c r="AI124" i="25"/>
  <c r="V210" i="25"/>
  <c r="W209" i="25"/>
  <c r="Y121" i="25"/>
  <c r="N121" i="25" s="1"/>
  <c r="X122" i="25"/>
  <c r="M208" i="25"/>
  <c r="AD123" i="25"/>
  <c r="Q123" i="25" s="1"/>
  <c r="AC124" i="25"/>
  <c r="AD124" i="25" l="1"/>
  <c r="Q124" i="25" s="1"/>
  <c r="AC125" i="25"/>
  <c r="M209" i="25"/>
  <c r="V211" i="25"/>
  <c r="W210" i="25"/>
  <c r="Y122" i="25"/>
  <c r="N122" i="25" s="1"/>
  <c r="X123" i="25"/>
  <c r="AJ124" i="25"/>
  <c r="T124" i="25" s="1"/>
  <c r="AI125" i="25"/>
  <c r="M210" i="25" l="1"/>
  <c r="Y123" i="25"/>
  <c r="N123" i="25" s="1"/>
  <c r="X124" i="25"/>
  <c r="W211" i="25"/>
  <c r="V212" i="25"/>
  <c r="AJ125" i="25"/>
  <c r="T125" i="25" s="1"/>
  <c r="AI126" i="25"/>
  <c r="AD125" i="25"/>
  <c r="Q125" i="25" s="1"/>
  <c r="AC126" i="25"/>
  <c r="W212" i="25" l="1"/>
  <c r="V213" i="25"/>
  <c r="M211" i="25"/>
  <c r="AD126" i="25"/>
  <c r="Q126" i="25" s="1"/>
  <c r="AC127" i="25"/>
  <c r="AJ126" i="25"/>
  <c r="T126" i="25" s="1"/>
  <c r="AI127" i="25"/>
  <c r="Y124" i="25"/>
  <c r="N124" i="25" s="1"/>
  <c r="X125" i="25"/>
  <c r="AJ127" i="25" l="1"/>
  <c r="T127" i="25" s="1"/>
  <c r="AI128" i="25"/>
  <c r="Y125" i="25"/>
  <c r="N125" i="25" s="1"/>
  <c r="X126" i="25"/>
  <c r="AD127" i="25"/>
  <c r="Q127" i="25" s="1"/>
  <c r="AC128" i="25"/>
  <c r="W213" i="25"/>
  <c r="V214" i="25"/>
  <c r="M212" i="25"/>
  <c r="W214" i="25" l="1"/>
  <c r="V215" i="25"/>
  <c r="AD128" i="25"/>
  <c r="Q128" i="25" s="1"/>
  <c r="AC129" i="25"/>
  <c r="AJ128" i="25"/>
  <c r="T128" i="25" s="1"/>
  <c r="AI129" i="25"/>
  <c r="M213" i="25"/>
  <c r="Y126" i="25"/>
  <c r="N126" i="25" s="1"/>
  <c r="X127" i="25"/>
  <c r="Y127" i="25" l="1"/>
  <c r="N127" i="25" s="1"/>
  <c r="X128" i="25"/>
  <c r="AD129" i="25"/>
  <c r="Q129" i="25" s="1"/>
  <c r="AC130" i="25"/>
  <c r="AJ129" i="25"/>
  <c r="T129" i="25" s="1"/>
  <c r="AI130" i="25"/>
  <c r="W215" i="25"/>
  <c r="V216" i="25"/>
  <c r="W216" i="25" s="1"/>
  <c r="M214" i="25"/>
  <c r="M216" i="25" l="1"/>
  <c r="W8" i="25"/>
  <c r="AD130" i="25"/>
  <c r="Q130" i="25" s="1"/>
  <c r="AC131" i="25"/>
  <c r="M215" i="25"/>
  <c r="AJ130" i="25"/>
  <c r="T130" i="25" s="1"/>
  <c r="AI131" i="25"/>
  <c r="Y128" i="25"/>
  <c r="N128" i="25" s="1"/>
  <c r="X129" i="25"/>
  <c r="AJ131" i="25" l="1"/>
  <c r="T131" i="25" s="1"/>
  <c r="AI132" i="25"/>
  <c r="Y129" i="25"/>
  <c r="N129" i="25" s="1"/>
  <c r="X130" i="25"/>
  <c r="AD131" i="25"/>
  <c r="Q131" i="25" s="1"/>
  <c r="AC132" i="25"/>
  <c r="Y130" i="25" l="1"/>
  <c r="N130" i="25" s="1"/>
  <c r="X131" i="25"/>
  <c r="AD132" i="25"/>
  <c r="Q132" i="25" s="1"/>
  <c r="AC133" i="25"/>
  <c r="AJ132" i="25"/>
  <c r="T132" i="25" s="1"/>
  <c r="AI133" i="25"/>
  <c r="AD133" i="25" l="1"/>
  <c r="Q133" i="25" s="1"/>
  <c r="AC134" i="25"/>
  <c r="AJ133" i="25"/>
  <c r="T133" i="25" s="1"/>
  <c r="AI134" i="25"/>
  <c r="Y131" i="25"/>
  <c r="N131" i="25" s="1"/>
  <c r="X132" i="25"/>
  <c r="Y132" i="25" l="1"/>
  <c r="N132" i="25" s="1"/>
  <c r="X133" i="25"/>
  <c r="AJ134" i="25"/>
  <c r="T134" i="25" s="1"/>
  <c r="AI135" i="25"/>
  <c r="AD134" i="25"/>
  <c r="Q134" i="25" s="1"/>
  <c r="AC135" i="25"/>
  <c r="AJ135" i="25" l="1"/>
  <c r="T135" i="25" s="1"/>
  <c r="AI136" i="25"/>
  <c r="AD135" i="25"/>
  <c r="Q135" i="25" s="1"/>
  <c r="AC136" i="25"/>
  <c r="Y133" i="25"/>
  <c r="N133" i="25" s="1"/>
  <c r="X134" i="25"/>
  <c r="Y134" i="25" l="1"/>
  <c r="N134" i="25" s="1"/>
  <c r="X135" i="25"/>
  <c r="AD136" i="25"/>
  <c r="Q136" i="25" s="1"/>
  <c r="AC137" i="25"/>
  <c r="AJ136" i="25"/>
  <c r="T136" i="25" s="1"/>
  <c r="AI137" i="25"/>
  <c r="AD137" i="25" l="1"/>
  <c r="Q137" i="25" s="1"/>
  <c r="AC138" i="25"/>
  <c r="AJ137" i="25"/>
  <c r="T137" i="25" s="1"/>
  <c r="AI138" i="25"/>
  <c r="Y135" i="25"/>
  <c r="N135" i="25" s="1"/>
  <c r="X136" i="25"/>
  <c r="Y136" i="25" l="1"/>
  <c r="N136" i="25" s="1"/>
  <c r="X137" i="25"/>
  <c r="AJ138" i="25"/>
  <c r="T138" i="25" s="1"/>
  <c r="AI139" i="25"/>
  <c r="AD138" i="25"/>
  <c r="Q138" i="25" s="1"/>
  <c r="AC139" i="25"/>
  <c r="AJ139" i="25" l="1"/>
  <c r="T139" i="25" s="1"/>
  <c r="AI140" i="25"/>
  <c r="AD139" i="25"/>
  <c r="Q139" i="25" s="1"/>
  <c r="AC140" i="25"/>
  <c r="Y137" i="25"/>
  <c r="N137" i="25" s="1"/>
  <c r="X138" i="25"/>
  <c r="Y138" i="25" l="1"/>
  <c r="N138" i="25" s="1"/>
  <c r="X139" i="25"/>
  <c r="AD140" i="25"/>
  <c r="Q140" i="25" s="1"/>
  <c r="AC141" i="25"/>
  <c r="AJ140" i="25"/>
  <c r="T140" i="25" s="1"/>
  <c r="AI141" i="25"/>
  <c r="AD141" i="25" l="1"/>
  <c r="Q141" i="25" s="1"/>
  <c r="AC142" i="25"/>
  <c r="AJ141" i="25"/>
  <c r="T141" i="25" s="1"/>
  <c r="AI142" i="25"/>
  <c r="Y139" i="25"/>
  <c r="N139" i="25" s="1"/>
  <c r="X140" i="25"/>
  <c r="Y140" i="25" l="1"/>
  <c r="N140" i="25" s="1"/>
  <c r="X141" i="25"/>
  <c r="AJ142" i="25"/>
  <c r="T142" i="25" s="1"/>
  <c r="AI143" i="25"/>
  <c r="AD142" i="25"/>
  <c r="Q142" i="25" s="1"/>
  <c r="AC143" i="25"/>
  <c r="AJ143" i="25" l="1"/>
  <c r="T143" i="25" s="1"/>
  <c r="AI144" i="25"/>
  <c r="AD143" i="25"/>
  <c r="Q143" i="25" s="1"/>
  <c r="AC144" i="25"/>
  <c r="Y141" i="25"/>
  <c r="N141" i="25" s="1"/>
  <c r="X142" i="25"/>
  <c r="Y142" i="25" l="1"/>
  <c r="N142" i="25" s="1"/>
  <c r="X143" i="25"/>
  <c r="AD144" i="25"/>
  <c r="Q144" i="25" s="1"/>
  <c r="AC145" i="25"/>
  <c r="AJ144" i="25"/>
  <c r="T144" i="25" s="1"/>
  <c r="AI145" i="25"/>
  <c r="AD145" i="25" l="1"/>
  <c r="Q145" i="25" s="1"/>
  <c r="AC146" i="25"/>
  <c r="AJ145" i="25"/>
  <c r="T145" i="25" s="1"/>
  <c r="AI146" i="25"/>
  <c r="Y143" i="25"/>
  <c r="N143" i="25" s="1"/>
  <c r="X144" i="25"/>
  <c r="Y144" i="25" l="1"/>
  <c r="N144" i="25" s="1"/>
  <c r="X145" i="25"/>
  <c r="AJ146" i="25"/>
  <c r="T146" i="25" s="1"/>
  <c r="AI147" i="25"/>
  <c r="AD146" i="25"/>
  <c r="Q146" i="25" s="1"/>
  <c r="AC147" i="25"/>
  <c r="AJ147" i="25" l="1"/>
  <c r="T147" i="25" s="1"/>
  <c r="AI148" i="25"/>
  <c r="AD147" i="25"/>
  <c r="Q147" i="25" s="1"/>
  <c r="AC148" i="25"/>
  <c r="Y145" i="25"/>
  <c r="N145" i="25" s="1"/>
  <c r="X146" i="25"/>
  <c r="Y146" i="25" l="1"/>
  <c r="N146" i="25" s="1"/>
  <c r="X147" i="25"/>
  <c r="AJ148" i="25"/>
  <c r="T148" i="25" s="1"/>
  <c r="AI149" i="25"/>
  <c r="AD148" i="25"/>
  <c r="Q148" i="25" s="1"/>
  <c r="AC149" i="25"/>
  <c r="AJ149" i="25" l="1"/>
  <c r="T149" i="25" s="1"/>
  <c r="AI150" i="25"/>
  <c r="AD149" i="25"/>
  <c r="Q149" i="25" s="1"/>
  <c r="AC150" i="25"/>
  <c r="Y147" i="25"/>
  <c r="N147" i="25" s="1"/>
  <c r="X148" i="25"/>
  <c r="Y148" i="25" l="1"/>
  <c r="N148" i="25" s="1"/>
  <c r="X149" i="25"/>
  <c r="AJ150" i="25"/>
  <c r="T150" i="25" s="1"/>
  <c r="AI151" i="25"/>
  <c r="AD150" i="25"/>
  <c r="Q150" i="25" s="1"/>
  <c r="AC151" i="25"/>
  <c r="AJ151" i="25" l="1"/>
  <c r="T151" i="25" s="1"/>
  <c r="AI152" i="25"/>
  <c r="AD151" i="25"/>
  <c r="Q151" i="25" s="1"/>
  <c r="AC152" i="25"/>
  <c r="Y149" i="25"/>
  <c r="N149" i="25" s="1"/>
  <c r="X150" i="25"/>
  <c r="AD152" i="25" l="1"/>
  <c r="Q152" i="25" s="1"/>
  <c r="AC153" i="25"/>
  <c r="AJ152" i="25"/>
  <c r="T152" i="25" s="1"/>
  <c r="AI153" i="25"/>
  <c r="Y150" i="25"/>
  <c r="N150" i="25" s="1"/>
  <c r="X151" i="25"/>
  <c r="AJ153" i="25" l="1"/>
  <c r="T153" i="25" s="1"/>
  <c r="AI154" i="25"/>
  <c r="Y151" i="25"/>
  <c r="N151" i="25" s="1"/>
  <c r="X152" i="25"/>
  <c r="AD153" i="25"/>
  <c r="Q153" i="25" s="1"/>
  <c r="AC154" i="25"/>
  <c r="Y152" i="25" l="1"/>
  <c r="N152" i="25" s="1"/>
  <c r="X153" i="25"/>
  <c r="AD154" i="25"/>
  <c r="Q154" i="25" s="1"/>
  <c r="AC155" i="25"/>
  <c r="AJ154" i="25"/>
  <c r="T154" i="25" s="1"/>
  <c r="AI155" i="25"/>
  <c r="AD155" i="25" l="1"/>
  <c r="Q155" i="25" s="1"/>
  <c r="AC156" i="25"/>
  <c r="AJ155" i="25"/>
  <c r="T155" i="25" s="1"/>
  <c r="AI156" i="25"/>
  <c r="Y153" i="25"/>
  <c r="N153" i="25" s="1"/>
  <c r="X154" i="25"/>
  <c r="AJ156" i="25" l="1"/>
  <c r="T156" i="25" s="1"/>
  <c r="AI157" i="25"/>
  <c r="Y154" i="25"/>
  <c r="N154" i="25" s="1"/>
  <c r="X155" i="25"/>
  <c r="AD156" i="25"/>
  <c r="Q156" i="25" s="1"/>
  <c r="AC157" i="25"/>
  <c r="Y155" i="25" l="1"/>
  <c r="N155" i="25" s="1"/>
  <c r="X156" i="25"/>
  <c r="AD157" i="25"/>
  <c r="Q157" i="25" s="1"/>
  <c r="AC158" i="25"/>
  <c r="AJ157" i="25"/>
  <c r="T157" i="25" s="1"/>
  <c r="AI158" i="25"/>
  <c r="AD158" i="25" l="1"/>
  <c r="Q158" i="25" s="1"/>
  <c r="AC159" i="25"/>
  <c r="AJ158" i="25"/>
  <c r="T158" i="25" s="1"/>
  <c r="AI159" i="25"/>
  <c r="Y156" i="25"/>
  <c r="N156" i="25" s="1"/>
  <c r="X157" i="25"/>
  <c r="AJ159" i="25" l="1"/>
  <c r="T159" i="25" s="1"/>
  <c r="AI160" i="25"/>
  <c r="Y157" i="25"/>
  <c r="N157" i="25" s="1"/>
  <c r="X158" i="25"/>
  <c r="AD159" i="25"/>
  <c r="Q159" i="25" s="1"/>
  <c r="AC160" i="25"/>
  <c r="Y158" i="25" l="1"/>
  <c r="N158" i="25" s="1"/>
  <c r="X159" i="25"/>
  <c r="AD160" i="25"/>
  <c r="Q160" i="25" s="1"/>
  <c r="AC161" i="25"/>
  <c r="AJ160" i="25"/>
  <c r="T160" i="25" s="1"/>
  <c r="AI161" i="25"/>
  <c r="AD161" i="25" l="1"/>
  <c r="Q161" i="25" s="1"/>
  <c r="AC162" i="25"/>
  <c r="AJ161" i="25"/>
  <c r="T161" i="25" s="1"/>
  <c r="AI162" i="25"/>
  <c r="Y159" i="25"/>
  <c r="N159" i="25" s="1"/>
  <c r="X160" i="25"/>
  <c r="AJ162" i="25" l="1"/>
  <c r="T162" i="25" s="1"/>
  <c r="AI163" i="25"/>
  <c r="Y160" i="25"/>
  <c r="N160" i="25" s="1"/>
  <c r="X161" i="25"/>
  <c r="AD162" i="25"/>
  <c r="Q162" i="25" s="1"/>
  <c r="AC163" i="25"/>
  <c r="Y161" i="25" l="1"/>
  <c r="N161" i="25" s="1"/>
  <c r="X162" i="25"/>
  <c r="AD163" i="25"/>
  <c r="Q163" i="25" s="1"/>
  <c r="AC164" i="25"/>
  <c r="AJ163" i="25"/>
  <c r="T163" i="25" s="1"/>
  <c r="AI164" i="25"/>
  <c r="AD164" i="25" l="1"/>
  <c r="Q164" i="25" s="1"/>
  <c r="AC165" i="25"/>
  <c r="AJ164" i="25"/>
  <c r="T164" i="25" s="1"/>
  <c r="AI165" i="25"/>
  <c r="Y162" i="25"/>
  <c r="N162" i="25" s="1"/>
  <c r="X163" i="25"/>
  <c r="AJ165" i="25" l="1"/>
  <c r="T165" i="25" s="1"/>
  <c r="AI166" i="25"/>
  <c r="Y163" i="25"/>
  <c r="N163" i="25" s="1"/>
  <c r="X164" i="25"/>
  <c r="AD165" i="25"/>
  <c r="Q165" i="25" s="1"/>
  <c r="AC166" i="25"/>
  <c r="Y164" i="25" l="1"/>
  <c r="N164" i="25" s="1"/>
  <c r="X165" i="25"/>
  <c r="AD166" i="25"/>
  <c r="Q166" i="25" s="1"/>
  <c r="AC167" i="25"/>
  <c r="AJ166" i="25"/>
  <c r="T166" i="25" s="1"/>
  <c r="AI167" i="25"/>
  <c r="AD167" i="25" l="1"/>
  <c r="Q167" i="25" s="1"/>
  <c r="AC168" i="25"/>
  <c r="AJ167" i="25"/>
  <c r="T167" i="25" s="1"/>
  <c r="AI168" i="25"/>
  <c r="Y165" i="25"/>
  <c r="N165" i="25" s="1"/>
  <c r="X166" i="25"/>
  <c r="AJ168" i="25" l="1"/>
  <c r="T168" i="25" s="1"/>
  <c r="AI169" i="25"/>
  <c r="Y166" i="25"/>
  <c r="N166" i="25" s="1"/>
  <c r="X167" i="25"/>
  <c r="AD168" i="25"/>
  <c r="Q168" i="25" s="1"/>
  <c r="AC169" i="25"/>
  <c r="Y167" i="25" l="1"/>
  <c r="N167" i="25" s="1"/>
  <c r="X168" i="25"/>
  <c r="AD169" i="25"/>
  <c r="Q169" i="25" s="1"/>
  <c r="AC170" i="25"/>
  <c r="AJ169" i="25"/>
  <c r="T169" i="25" s="1"/>
  <c r="AI170" i="25"/>
  <c r="AD170" i="25" l="1"/>
  <c r="Q170" i="25" s="1"/>
  <c r="AC171" i="25"/>
  <c r="AJ170" i="25"/>
  <c r="T170" i="25" s="1"/>
  <c r="AI171" i="25"/>
  <c r="Y168" i="25"/>
  <c r="N168" i="25" s="1"/>
  <c r="X169" i="25"/>
  <c r="AJ171" i="25" l="1"/>
  <c r="T171" i="25" s="1"/>
  <c r="AI172" i="25"/>
  <c r="Y169" i="25"/>
  <c r="N169" i="25" s="1"/>
  <c r="X170" i="25"/>
  <c r="AD171" i="25"/>
  <c r="Q171" i="25" s="1"/>
  <c r="AC172" i="25"/>
  <c r="Y170" i="25" l="1"/>
  <c r="N170" i="25" s="1"/>
  <c r="X171" i="25"/>
  <c r="AD172" i="25"/>
  <c r="Q172" i="25" s="1"/>
  <c r="AC173" i="25"/>
  <c r="AJ172" i="25"/>
  <c r="T172" i="25" s="1"/>
  <c r="AI173" i="25"/>
  <c r="AD173" i="25" l="1"/>
  <c r="Q173" i="25" s="1"/>
  <c r="AC174" i="25"/>
  <c r="AJ173" i="25"/>
  <c r="T173" i="25" s="1"/>
  <c r="AI174" i="25"/>
  <c r="Y171" i="25"/>
  <c r="N171" i="25" s="1"/>
  <c r="X172" i="25"/>
  <c r="AJ174" i="25" l="1"/>
  <c r="T174" i="25" s="1"/>
  <c r="AI175" i="25"/>
  <c r="Y172" i="25"/>
  <c r="N172" i="25" s="1"/>
  <c r="X173" i="25"/>
  <c r="AD174" i="25"/>
  <c r="Q174" i="25" s="1"/>
  <c r="AC175" i="25"/>
  <c r="AD175" i="25" l="1"/>
  <c r="Q175" i="25" s="1"/>
  <c r="AC176" i="25"/>
  <c r="AJ175" i="25"/>
  <c r="T175" i="25" s="1"/>
  <c r="AI176" i="25"/>
  <c r="Y173" i="25"/>
  <c r="N173" i="25" s="1"/>
  <c r="X174" i="25"/>
  <c r="AJ176" i="25" l="1"/>
  <c r="T176" i="25" s="1"/>
  <c r="AI177" i="25"/>
  <c r="Y174" i="25"/>
  <c r="N174" i="25" s="1"/>
  <c r="X175" i="25"/>
  <c r="AD176" i="25"/>
  <c r="Q176" i="25" s="1"/>
  <c r="AC177" i="25"/>
  <c r="Y175" i="25" l="1"/>
  <c r="N175" i="25" s="1"/>
  <c r="X176" i="25"/>
  <c r="AD177" i="25"/>
  <c r="Q177" i="25" s="1"/>
  <c r="AC178" i="25"/>
  <c r="AJ177" i="25"/>
  <c r="T177" i="25" s="1"/>
  <c r="AI178" i="25"/>
  <c r="AD178" i="25" l="1"/>
  <c r="Q178" i="25" s="1"/>
  <c r="AC179" i="25"/>
  <c r="AJ178" i="25"/>
  <c r="T178" i="25" s="1"/>
  <c r="AI179" i="25"/>
  <c r="Y176" i="25"/>
  <c r="N176" i="25" s="1"/>
  <c r="X177" i="25"/>
  <c r="AJ179" i="25" l="1"/>
  <c r="T179" i="25" s="1"/>
  <c r="AI180" i="25"/>
  <c r="Y177" i="25"/>
  <c r="N177" i="25" s="1"/>
  <c r="X178" i="25"/>
  <c r="AD179" i="25"/>
  <c r="Q179" i="25" s="1"/>
  <c r="AC180" i="25"/>
  <c r="Y178" i="25" l="1"/>
  <c r="N178" i="25" s="1"/>
  <c r="X179" i="25"/>
  <c r="AD180" i="25"/>
  <c r="Q180" i="25" s="1"/>
  <c r="AC181" i="25"/>
  <c r="AJ180" i="25"/>
  <c r="T180" i="25" s="1"/>
  <c r="AI181" i="25"/>
  <c r="AD181" i="25" l="1"/>
  <c r="Q181" i="25" s="1"/>
  <c r="AC182" i="25"/>
  <c r="AJ181" i="25"/>
  <c r="T181" i="25" s="1"/>
  <c r="AI182" i="25"/>
  <c r="Y179" i="25"/>
  <c r="N179" i="25" s="1"/>
  <c r="X180" i="25"/>
  <c r="AJ182" i="25" l="1"/>
  <c r="T182" i="25" s="1"/>
  <c r="AI183" i="25"/>
  <c r="Y180" i="25"/>
  <c r="N180" i="25" s="1"/>
  <c r="X181" i="25"/>
  <c r="AD182" i="25"/>
  <c r="Q182" i="25" s="1"/>
  <c r="AC183" i="25"/>
  <c r="Y181" i="25" l="1"/>
  <c r="N181" i="25" s="1"/>
  <c r="X182" i="25"/>
  <c r="AD183" i="25"/>
  <c r="Q183" i="25" s="1"/>
  <c r="AC184" i="25"/>
  <c r="AJ183" i="25"/>
  <c r="T183" i="25" s="1"/>
  <c r="AI184" i="25"/>
  <c r="AD184" i="25" l="1"/>
  <c r="Q184" i="25" s="1"/>
  <c r="AC185" i="25"/>
  <c r="AJ184" i="25"/>
  <c r="T184" i="25" s="1"/>
  <c r="AI185" i="25"/>
  <c r="Y182" i="25"/>
  <c r="N182" i="25" s="1"/>
  <c r="X183" i="25"/>
  <c r="AJ185" i="25" l="1"/>
  <c r="T185" i="25" s="1"/>
  <c r="AI186" i="25"/>
  <c r="Y183" i="25"/>
  <c r="N183" i="25" s="1"/>
  <c r="X184" i="25"/>
  <c r="AD185" i="25"/>
  <c r="Q185" i="25" s="1"/>
  <c r="AC186" i="25"/>
  <c r="Y184" i="25" l="1"/>
  <c r="N184" i="25" s="1"/>
  <c r="X185" i="25"/>
  <c r="AD186" i="25"/>
  <c r="Q186" i="25" s="1"/>
  <c r="AC187" i="25"/>
  <c r="AJ186" i="25"/>
  <c r="T186" i="25" s="1"/>
  <c r="AI187" i="25"/>
  <c r="AD187" i="25" l="1"/>
  <c r="Q187" i="25" s="1"/>
  <c r="AC188" i="25"/>
  <c r="AJ187" i="25"/>
  <c r="T187" i="25" s="1"/>
  <c r="AI188" i="25"/>
  <c r="Y185" i="25"/>
  <c r="N185" i="25" s="1"/>
  <c r="X186" i="25"/>
  <c r="AJ188" i="25" l="1"/>
  <c r="T188" i="25" s="1"/>
  <c r="AI189" i="25"/>
  <c r="Y186" i="25"/>
  <c r="N186" i="25" s="1"/>
  <c r="X187" i="25"/>
  <c r="AD188" i="25"/>
  <c r="Q188" i="25" s="1"/>
  <c r="AC189" i="25"/>
  <c r="Y187" i="25" l="1"/>
  <c r="N187" i="25" s="1"/>
  <c r="X188" i="25"/>
  <c r="AD189" i="25"/>
  <c r="Q189" i="25" s="1"/>
  <c r="AC190" i="25"/>
  <c r="AJ189" i="25"/>
  <c r="T189" i="25" s="1"/>
  <c r="AI190" i="25"/>
  <c r="AD190" i="25" l="1"/>
  <c r="Q190" i="25" s="1"/>
  <c r="AC191" i="25"/>
  <c r="AJ190" i="25"/>
  <c r="T190" i="25" s="1"/>
  <c r="AI191" i="25"/>
  <c r="Y188" i="25"/>
  <c r="N188" i="25" s="1"/>
  <c r="X189" i="25"/>
  <c r="AJ191" i="25" l="1"/>
  <c r="T191" i="25" s="1"/>
  <c r="AI192" i="25"/>
  <c r="Y189" i="25"/>
  <c r="N189" i="25" s="1"/>
  <c r="X190" i="25"/>
  <c r="AD191" i="25"/>
  <c r="Q191" i="25" s="1"/>
  <c r="AC192" i="25"/>
  <c r="Y190" i="25" l="1"/>
  <c r="N190" i="25" s="1"/>
  <c r="X191" i="25"/>
  <c r="AD192" i="25"/>
  <c r="Q192" i="25" s="1"/>
  <c r="AC193" i="25"/>
  <c r="AJ192" i="25"/>
  <c r="T192" i="25" s="1"/>
  <c r="AI193" i="25"/>
  <c r="AD193" i="25" l="1"/>
  <c r="Q193" i="25" s="1"/>
  <c r="AC194" i="25"/>
  <c r="AJ193" i="25"/>
  <c r="T193" i="25" s="1"/>
  <c r="AI194" i="25"/>
  <c r="Y191" i="25"/>
  <c r="N191" i="25" s="1"/>
  <c r="X192" i="25"/>
  <c r="AJ194" i="25" l="1"/>
  <c r="T194" i="25" s="1"/>
  <c r="AI195" i="25"/>
  <c r="Y192" i="25"/>
  <c r="N192" i="25" s="1"/>
  <c r="X193" i="25"/>
  <c r="AD194" i="25"/>
  <c r="Q194" i="25" s="1"/>
  <c r="AC195" i="25"/>
  <c r="Y193" i="25" l="1"/>
  <c r="N193" i="25" s="1"/>
  <c r="X194" i="25"/>
  <c r="AD195" i="25"/>
  <c r="Q195" i="25" s="1"/>
  <c r="AC196" i="25"/>
  <c r="AJ195" i="25"/>
  <c r="T195" i="25" s="1"/>
  <c r="AI196" i="25"/>
  <c r="AD196" i="25" l="1"/>
  <c r="Q196" i="25" s="1"/>
  <c r="AC197" i="25"/>
  <c r="AJ196" i="25"/>
  <c r="T196" i="25" s="1"/>
  <c r="AI197" i="25"/>
  <c r="Y194" i="25"/>
  <c r="N194" i="25" s="1"/>
  <c r="X195" i="25"/>
  <c r="AJ197" i="25" l="1"/>
  <c r="T197" i="25" s="1"/>
  <c r="AI198" i="25"/>
  <c r="Y195" i="25"/>
  <c r="N195" i="25" s="1"/>
  <c r="X196" i="25"/>
  <c r="AD197" i="25"/>
  <c r="Q197" i="25" s="1"/>
  <c r="AC198" i="25"/>
  <c r="Y196" i="25" l="1"/>
  <c r="N196" i="25" s="1"/>
  <c r="X197" i="25"/>
  <c r="AD198" i="25"/>
  <c r="Q198" i="25" s="1"/>
  <c r="AC199" i="25"/>
  <c r="AJ198" i="25"/>
  <c r="T198" i="25" s="1"/>
  <c r="AI199" i="25"/>
  <c r="AD199" i="25" l="1"/>
  <c r="Q199" i="25" s="1"/>
  <c r="AC200" i="25"/>
  <c r="AJ199" i="25"/>
  <c r="T199" i="25" s="1"/>
  <c r="AI200" i="25"/>
  <c r="Y197" i="25"/>
  <c r="N197" i="25" s="1"/>
  <c r="X198" i="25"/>
  <c r="AJ200" i="25" l="1"/>
  <c r="T200" i="25" s="1"/>
  <c r="AI201" i="25"/>
  <c r="Y198" i="25"/>
  <c r="N198" i="25" s="1"/>
  <c r="X199" i="25"/>
  <c r="AD200" i="25"/>
  <c r="Q200" i="25" s="1"/>
  <c r="AC201" i="25"/>
  <c r="Y199" i="25" l="1"/>
  <c r="N199" i="25" s="1"/>
  <c r="X200" i="25"/>
  <c r="AD201" i="25"/>
  <c r="Q201" i="25" s="1"/>
  <c r="AC202" i="25"/>
  <c r="AJ201" i="25"/>
  <c r="T201" i="25" s="1"/>
  <c r="AI202" i="25"/>
  <c r="AD202" i="25" l="1"/>
  <c r="Q202" i="25" s="1"/>
  <c r="AC203" i="25"/>
  <c r="AJ202" i="25"/>
  <c r="T202" i="25" s="1"/>
  <c r="AI203" i="25"/>
  <c r="Y200" i="25"/>
  <c r="N200" i="25" s="1"/>
  <c r="X201" i="25"/>
  <c r="AJ203" i="25" l="1"/>
  <c r="T203" i="25" s="1"/>
  <c r="AI204" i="25"/>
  <c r="Y201" i="25"/>
  <c r="N201" i="25" s="1"/>
  <c r="X202" i="25"/>
  <c r="AD203" i="25"/>
  <c r="Q203" i="25" s="1"/>
  <c r="AC204" i="25"/>
  <c r="Y202" i="25" l="1"/>
  <c r="N202" i="25" s="1"/>
  <c r="X203" i="25"/>
  <c r="AD204" i="25"/>
  <c r="Q204" i="25" s="1"/>
  <c r="AC205" i="25"/>
  <c r="AJ204" i="25"/>
  <c r="T204" i="25" s="1"/>
  <c r="AI205" i="25"/>
  <c r="AD205" i="25" l="1"/>
  <c r="Q205" i="25" s="1"/>
  <c r="AC206" i="25"/>
  <c r="AJ205" i="25"/>
  <c r="T205" i="25" s="1"/>
  <c r="AI206" i="25"/>
  <c r="Y203" i="25"/>
  <c r="N203" i="25" s="1"/>
  <c r="X204" i="25"/>
  <c r="AJ206" i="25" l="1"/>
  <c r="T206" i="25" s="1"/>
  <c r="AI207" i="25"/>
  <c r="Y204" i="25"/>
  <c r="N204" i="25" s="1"/>
  <c r="X205" i="25"/>
  <c r="AD206" i="25"/>
  <c r="Q206" i="25" s="1"/>
  <c r="AC207" i="25"/>
  <c r="Y205" i="25" l="1"/>
  <c r="N205" i="25" s="1"/>
  <c r="X206" i="25"/>
  <c r="AD207" i="25"/>
  <c r="Q207" i="25" s="1"/>
  <c r="AC208" i="25"/>
  <c r="AJ207" i="25"/>
  <c r="T207" i="25" s="1"/>
  <c r="AI208" i="25"/>
  <c r="AD208" i="25" l="1"/>
  <c r="Q208" i="25" s="1"/>
  <c r="AC209" i="25"/>
  <c r="AJ208" i="25"/>
  <c r="T208" i="25" s="1"/>
  <c r="AI209" i="25"/>
  <c r="Y206" i="25"/>
  <c r="N206" i="25" s="1"/>
  <c r="X207" i="25"/>
  <c r="AJ209" i="25" l="1"/>
  <c r="T209" i="25" s="1"/>
  <c r="AI210" i="25"/>
  <c r="Y207" i="25"/>
  <c r="N207" i="25" s="1"/>
  <c r="X208" i="25"/>
  <c r="AD209" i="25"/>
  <c r="Q209" i="25" s="1"/>
  <c r="AC210" i="25"/>
  <c r="Y208" i="25" l="1"/>
  <c r="N208" i="25" s="1"/>
  <c r="X209" i="25"/>
  <c r="AD210" i="25"/>
  <c r="Q210" i="25" s="1"/>
  <c r="AC211" i="25"/>
  <c r="AJ210" i="25"/>
  <c r="T210" i="25" s="1"/>
  <c r="AI211" i="25"/>
  <c r="AD211" i="25" l="1"/>
  <c r="Q211" i="25" s="1"/>
  <c r="AC212" i="25"/>
  <c r="AJ211" i="25"/>
  <c r="T211" i="25" s="1"/>
  <c r="AI212" i="25"/>
  <c r="Y209" i="25"/>
  <c r="N209" i="25" s="1"/>
  <c r="X210" i="25"/>
  <c r="AJ212" i="25" l="1"/>
  <c r="T212" i="25" s="1"/>
  <c r="AI213" i="25"/>
  <c r="Y210" i="25"/>
  <c r="N210" i="25" s="1"/>
  <c r="X211" i="25"/>
  <c r="AD212" i="25"/>
  <c r="Q212" i="25" s="1"/>
  <c r="AC213" i="25"/>
  <c r="Y211" i="25" l="1"/>
  <c r="N211" i="25" s="1"/>
  <c r="X212" i="25"/>
  <c r="AD213" i="25"/>
  <c r="Q213" i="25" s="1"/>
  <c r="AC214" i="25"/>
  <c r="AJ213" i="25"/>
  <c r="T213" i="25" s="1"/>
  <c r="AI214" i="25"/>
  <c r="AD214" i="25" l="1"/>
  <c r="Q214" i="25" s="1"/>
  <c r="AC215" i="25"/>
  <c r="AJ214" i="25"/>
  <c r="T214" i="25" s="1"/>
  <c r="AI215" i="25"/>
  <c r="Y212" i="25"/>
  <c r="N212" i="25" s="1"/>
  <c r="X213" i="25"/>
  <c r="AJ215" i="25" l="1"/>
  <c r="T215" i="25" s="1"/>
  <c r="AI216" i="25"/>
  <c r="AJ216" i="25" s="1"/>
  <c r="Y213" i="25"/>
  <c r="N213" i="25" s="1"/>
  <c r="X214" i="25"/>
  <c r="AD215" i="25"/>
  <c r="Q215" i="25" s="1"/>
  <c r="AC216" i="25"/>
  <c r="AD216" i="25" s="1"/>
  <c r="Y214" i="25" l="1"/>
  <c r="N214" i="25" s="1"/>
  <c r="X215" i="25"/>
  <c r="Q216" i="25"/>
  <c r="AD8" i="25"/>
  <c r="T216" i="25"/>
  <c r="AJ8" i="25"/>
  <c r="AN9" i="25" l="1"/>
  <c r="O8" i="25"/>
  <c r="Q8" i="25"/>
  <c r="P8" i="25"/>
  <c r="AN10" i="25"/>
  <c r="AN11" i="25"/>
  <c r="Y215" i="25"/>
  <c r="N215" i="25" s="1"/>
  <c r="X216" i="25"/>
  <c r="Y216" i="25" s="1"/>
  <c r="R8" i="25"/>
  <c r="S8" i="25"/>
  <c r="T8" i="25"/>
  <c r="AQ11" i="25" l="1"/>
  <c r="AS11" i="25" s="1"/>
  <c r="AR11" i="25"/>
  <c r="AT11" i="25" s="1"/>
  <c r="AR10" i="25"/>
  <c r="AT10" i="25" s="1"/>
  <c r="AQ10" i="25"/>
  <c r="AS10" i="25" s="1"/>
  <c r="N216" i="25"/>
  <c r="Y8" i="25"/>
  <c r="AR9" i="25"/>
  <c r="AT9" i="25" s="1"/>
  <c r="AT8" i="25" s="1"/>
  <c r="AN8" i="25"/>
  <c r="AQ9" i="25"/>
  <c r="AS9" i="25" s="1"/>
  <c r="AU10" i="25" l="1"/>
  <c r="AV10" i="25"/>
  <c r="AS8" i="25"/>
  <c r="AV9" i="25"/>
  <c r="AU9" i="25"/>
  <c r="L8" i="25"/>
  <c r="N8" i="25"/>
  <c r="M8" i="25"/>
  <c r="AV11" i="25"/>
  <c r="AU11" i="25"/>
  <c r="AU8" i="25" l="1"/>
  <c r="AV8" i="25"/>
</calcChain>
</file>

<file path=xl/sharedStrings.xml><?xml version="1.0" encoding="utf-8"?>
<sst xmlns="http://schemas.openxmlformats.org/spreadsheetml/2006/main" count="964" uniqueCount="131">
  <si>
    <t>ADDITIONAL INPUTS</t>
  </si>
  <si>
    <t>Value</t>
  </si>
  <si>
    <t>ADDITIONAL OUTPUTS</t>
  </si>
  <si>
    <r>
      <t xml:space="preserve">SAMPLE SIZE CALCULATION </t>
    </r>
    <r>
      <rPr>
        <b/>
        <i/>
        <sz val="11"/>
        <color theme="0"/>
        <rFont val="Calibri"/>
        <family val="2"/>
        <scheme val="minor"/>
      </rPr>
      <t>for one domain</t>
    </r>
  </si>
  <si>
    <t>Proportions of:</t>
  </si>
  <si>
    <r>
      <t xml:space="preserve">Average household size                                                             </t>
    </r>
    <r>
      <rPr>
        <i/>
        <sz val="12"/>
        <color indexed="8"/>
        <rFont val="Calibri"/>
        <family val="2"/>
      </rPr>
      <t>AveSize</t>
    </r>
    <phoneticPr fontId="11" type="noConversion"/>
  </si>
  <si>
    <r>
      <t>Cluster size (Number of households per cluster)</t>
    </r>
    <r>
      <rPr>
        <sz val="12"/>
        <color indexed="8"/>
        <rFont val="Calibri"/>
        <family val="2"/>
      </rPr>
      <t xml:space="preserve">                            </t>
    </r>
    <r>
      <rPr>
        <i/>
        <sz val="12"/>
        <color indexed="8"/>
        <rFont val="Calibri"/>
        <family val="2"/>
      </rPr>
      <t xml:space="preserve">b   </t>
    </r>
    <r>
      <rPr>
        <sz val="12"/>
        <color indexed="8"/>
        <rFont val="Calibri"/>
        <family val="2"/>
      </rPr>
      <t xml:space="preserve">  </t>
    </r>
    <phoneticPr fontId="11" type="noConversion"/>
  </si>
  <si>
    <r>
      <t>B</t>
    </r>
    <r>
      <rPr>
        <sz val="12"/>
        <color theme="1"/>
        <rFont val="Calibri"/>
        <family val="2"/>
        <scheme val="minor"/>
      </rPr>
      <t>ase populations in total population</t>
    </r>
    <phoneticPr fontId="11" type="noConversion"/>
  </si>
  <si>
    <r>
      <t xml:space="preserve">Sample size (number of households)              </t>
    </r>
    <r>
      <rPr>
        <i/>
        <sz val="12"/>
        <color indexed="8"/>
        <rFont val="Calibri"/>
        <family val="2"/>
      </rPr>
      <t>n</t>
    </r>
    <phoneticPr fontId="11" type="noConversion"/>
  </si>
  <si>
    <t>(1-f)</t>
    <phoneticPr fontId="11" type="noConversion"/>
  </si>
  <si>
    <t>(1-fd)</t>
    <phoneticPr fontId="11" type="noConversion"/>
  </si>
  <si>
    <t>(1-e-lampd)</t>
    <phoneticPr fontId="11" type="noConversion"/>
  </si>
  <si>
    <t>Var1</t>
    <phoneticPr fontId="11" type="noConversion"/>
  </si>
  <si>
    <t>AA BB</t>
    <phoneticPr fontId="11" type="noConversion"/>
  </si>
  <si>
    <t>CC DDDD</t>
    <phoneticPr fontId="11" type="noConversion"/>
  </si>
  <si>
    <t>p</t>
    <phoneticPr fontId="11" type="noConversion"/>
  </si>
  <si>
    <t>lambda*p</t>
    <phoneticPr fontId="11" type="noConversion"/>
  </si>
  <si>
    <t>Design 1</t>
    <phoneticPr fontId="11" type="noConversion"/>
  </si>
  <si>
    <t>Design 2</t>
    <phoneticPr fontId="11" type="noConversion"/>
  </si>
  <si>
    <t>Design 3</t>
    <phoneticPr fontId="11" type="noConversion"/>
  </si>
  <si>
    <t>OUTPUT VALUES</t>
  </si>
  <si>
    <t>Children 12-14 yrs</t>
    <phoneticPr fontId="11" type="noConversion"/>
  </si>
  <si>
    <t>Children 5-11 yrs</t>
    <phoneticPr fontId="11" type="noConversion"/>
  </si>
  <si>
    <t>gain var</t>
    <phoneticPr fontId="11" type="noConversion"/>
  </si>
  <si>
    <t>gain stdev</t>
    <phoneticPr fontId="11" type="noConversion"/>
  </si>
  <si>
    <t>sigma2</t>
    <phoneticPr fontId="11" type="noConversion"/>
  </si>
  <si>
    <t>lambda</t>
    <phoneticPr fontId="11" type="noConversion"/>
  </si>
  <si>
    <t>correl</t>
    <phoneticPr fontId="11" type="noConversion"/>
  </si>
  <si>
    <t>sample B</t>
    <phoneticPr fontId="11" type="noConversion"/>
  </si>
  <si>
    <t>Estimate</t>
  </si>
  <si>
    <t>Expected sample children 5-17 yrs</t>
    <phoneticPr fontId="11" type="noConversion"/>
  </si>
  <si>
    <t>Expected sample hslds with children 5-17 yrs</t>
    <phoneticPr fontId="11" type="noConversion"/>
  </si>
  <si>
    <r>
      <t xml:space="preserve">Average no. of persons </t>
    </r>
    <r>
      <rPr>
        <sz val="12"/>
        <color indexed="8"/>
        <rFont val="Calibri"/>
        <family val="2"/>
      </rPr>
      <t>in</t>
    </r>
    <r>
      <rPr>
        <sz val="12"/>
        <color theme="1"/>
        <rFont val="Calibri"/>
        <family val="2"/>
        <scheme val="minor"/>
      </rPr>
      <t xml:space="preserve"> base population per HH</t>
    </r>
    <r>
      <rPr>
        <sz val="12"/>
        <color indexed="8"/>
        <rFont val="Calibri"/>
        <family val="2"/>
      </rPr>
      <t xml:space="preserve">               </t>
    </r>
    <r>
      <rPr>
        <i/>
        <sz val="12"/>
        <color indexed="8"/>
        <rFont val="Calibri"/>
        <family val="2"/>
      </rPr>
      <t>AveHH</t>
    </r>
    <phoneticPr fontId="11" type="noConversion"/>
  </si>
  <si>
    <r>
      <t xml:space="preserve">Confidence limits (95% confidence):
Upper: </t>
    </r>
    <r>
      <rPr>
        <b/>
        <i/>
        <sz val="12"/>
        <color theme="0"/>
        <rFont val="Calibri"/>
        <family val="2"/>
        <scheme val="minor"/>
      </rPr>
      <t>r</t>
    </r>
    <r>
      <rPr>
        <b/>
        <sz val="12"/>
        <color theme="0"/>
        <rFont val="Calibri"/>
        <family val="2"/>
        <scheme val="minor"/>
      </rPr>
      <t xml:space="preserve"> * (1 + </t>
    </r>
    <r>
      <rPr>
        <b/>
        <i/>
        <sz val="12"/>
        <color theme="0"/>
        <rFont val="Calibri"/>
        <family val="2"/>
        <scheme val="minor"/>
      </rPr>
      <t>RME</t>
    </r>
    <r>
      <rPr>
        <b/>
        <sz val="12"/>
        <color theme="0"/>
        <rFont val="Calibri"/>
        <family val="2"/>
        <scheme val="minor"/>
      </rPr>
      <t xml:space="preserve">)
Lower: </t>
    </r>
    <r>
      <rPr>
        <b/>
        <i/>
        <sz val="12"/>
        <color theme="0"/>
        <rFont val="Calibri"/>
        <family val="2"/>
        <scheme val="minor"/>
      </rPr>
      <t>r</t>
    </r>
    <r>
      <rPr>
        <b/>
        <sz val="12"/>
        <color theme="0"/>
        <rFont val="Calibri"/>
        <family val="2"/>
        <scheme val="minor"/>
      </rPr>
      <t xml:space="preserve"> * (1 - </t>
    </r>
    <r>
      <rPr>
        <b/>
        <i/>
        <sz val="12"/>
        <color theme="0"/>
        <rFont val="Calibri"/>
        <family val="2"/>
        <scheme val="minor"/>
      </rPr>
      <t>RME</t>
    </r>
    <r>
      <rPr>
        <b/>
        <sz val="12"/>
        <color theme="0"/>
        <rFont val="Calibri"/>
        <family val="2"/>
        <scheme val="minor"/>
      </rPr>
      <t xml:space="preserve">)
Sample size:
    4 * </t>
    </r>
    <r>
      <rPr>
        <b/>
        <i/>
        <sz val="12"/>
        <color indexed="9"/>
        <rFont val="Symbol"/>
      </rPr>
      <t>s</t>
    </r>
    <r>
      <rPr>
        <b/>
        <i/>
        <vertAlign val="superscript"/>
        <sz val="12"/>
        <color indexed="9"/>
        <rFont val="Symbol"/>
      </rPr>
      <t>2</t>
    </r>
    <r>
      <rPr>
        <b/>
        <sz val="12"/>
        <color theme="0"/>
        <rFont val="Calibri"/>
        <family val="2"/>
        <scheme val="minor"/>
      </rPr>
      <t xml:space="preserve"> * </t>
    </r>
    <r>
      <rPr>
        <b/>
        <i/>
        <sz val="12"/>
        <color theme="0"/>
        <rFont val="Calibri"/>
        <family val="2"/>
        <scheme val="minor"/>
      </rPr>
      <t>deff</t>
    </r>
    <r>
      <rPr>
        <b/>
        <sz val="12"/>
        <color theme="0"/>
        <rFont val="Calibri"/>
        <family val="2"/>
        <scheme val="minor"/>
      </rPr>
      <t xml:space="preserve">  
</t>
    </r>
    <r>
      <rPr>
        <b/>
        <i/>
        <sz val="12"/>
        <color theme="0"/>
        <rFont val="Calibri"/>
        <family val="2"/>
        <scheme val="minor"/>
      </rPr>
      <t>n</t>
    </r>
    <r>
      <rPr>
        <b/>
        <sz val="12"/>
        <color theme="0"/>
        <rFont val="Calibri"/>
        <family val="2"/>
        <scheme val="minor"/>
      </rPr>
      <t xml:space="preserve">  = ---------------------------------------------
    </t>
    </r>
    <r>
      <rPr>
        <b/>
        <sz val="12"/>
        <color indexed="9"/>
        <rFont val="Calibri"/>
        <family val="2"/>
      </rPr>
      <t xml:space="preserve"> </t>
    </r>
    <r>
      <rPr>
        <b/>
        <i/>
        <sz val="12"/>
        <color theme="0"/>
        <rFont val="Calibri"/>
        <family val="2"/>
        <scheme val="minor"/>
      </rPr>
      <t>ME</t>
    </r>
    <r>
      <rPr>
        <b/>
        <vertAlign val="superscript"/>
        <sz val="12"/>
        <color theme="0"/>
        <rFont val="Calibri"/>
        <family val="2"/>
        <scheme val="minor"/>
      </rPr>
      <t>2</t>
    </r>
    <r>
      <rPr>
        <b/>
        <sz val="12"/>
        <color theme="0"/>
        <rFont val="Calibri"/>
        <family val="2"/>
        <scheme val="minor"/>
      </rPr>
      <t xml:space="preserve"> * </t>
    </r>
    <r>
      <rPr>
        <b/>
        <i/>
        <sz val="12"/>
        <color theme="0"/>
        <rFont val="Calibri"/>
        <family val="2"/>
        <scheme val="minor"/>
      </rPr>
      <t>Ave</t>
    </r>
    <r>
      <rPr>
        <b/>
        <i/>
        <sz val="12"/>
        <color indexed="9"/>
        <rFont val="Calibri"/>
        <family val="2"/>
      </rPr>
      <t>HH</t>
    </r>
    <r>
      <rPr>
        <b/>
        <i/>
        <sz val="12"/>
        <color theme="0"/>
        <rFont val="Calibri"/>
        <family val="2"/>
        <scheme val="minor"/>
      </rPr>
      <t xml:space="preserve"> * RR</t>
    </r>
    <r>
      <rPr>
        <b/>
        <sz val="12"/>
        <color theme="0"/>
        <rFont val="Calibri"/>
        <family val="2"/>
        <scheme val="minor"/>
      </rPr>
      <t xml:space="preserve">
</t>
    </r>
    <r>
      <rPr>
        <b/>
        <sz val="12"/>
        <color indexed="9"/>
        <rFont val="Calibri"/>
        <family val="2"/>
      </rPr>
      <t>Variance:</t>
    </r>
    <r>
      <rPr>
        <b/>
        <sz val="12"/>
        <color theme="0"/>
        <rFont val="Calibri"/>
        <family val="2"/>
        <scheme val="minor"/>
      </rPr>
      <t xml:space="preserve"> </t>
    </r>
    <r>
      <rPr>
        <b/>
        <sz val="12"/>
        <color indexed="9"/>
        <rFont val="Symbol"/>
      </rPr>
      <t>s</t>
    </r>
    <r>
      <rPr>
        <b/>
        <vertAlign val="superscript"/>
        <sz val="12"/>
        <color indexed="9"/>
        <rFont val="Calibri"/>
        <family val="2"/>
      </rPr>
      <t>2</t>
    </r>
    <r>
      <rPr>
        <b/>
        <sz val="12"/>
        <color indexed="9"/>
        <rFont val="Calibri"/>
        <family val="2"/>
      </rPr>
      <t xml:space="preserve"> = r * (1-r)</t>
    </r>
    <r>
      <rPr>
        <b/>
        <sz val="12"/>
        <color theme="0"/>
        <rFont val="Calibri"/>
        <family val="2"/>
        <scheme val="minor"/>
      </rPr>
      <t xml:space="preserve">
</t>
    </r>
    <r>
      <rPr>
        <b/>
        <sz val="12"/>
        <color indexed="9"/>
        <rFont val="Calibri"/>
        <family val="2"/>
      </rPr>
      <t xml:space="preserve"> </t>
    </r>
    <r>
      <rPr>
        <b/>
        <i/>
        <sz val="12"/>
        <color theme="0"/>
        <rFont val="Calibri"/>
        <family val="2"/>
        <scheme val="minor"/>
      </rPr>
      <t/>
    </r>
    <phoneticPr fontId="11" type="noConversion"/>
  </si>
  <si>
    <t>Number of hslds in PSU in C-stratra</t>
    <phoneticPr fontId="11" type="noConversion"/>
  </si>
  <si>
    <t>Allocation of sample-take b</t>
    <phoneticPr fontId="11" type="noConversion"/>
  </si>
  <si>
    <t>Selection probability of C-HSLD</t>
    <phoneticPr fontId="11" type="noConversion"/>
  </si>
  <si>
    <t>sample C</t>
    <phoneticPr fontId="11" type="noConversion"/>
  </si>
  <si>
    <t>random</t>
    <phoneticPr fontId="11" type="noConversion"/>
  </si>
  <si>
    <r>
      <t>Number of households for one person in base population</t>
    </r>
    <r>
      <rPr>
        <b/>
        <sz val="12"/>
        <color theme="0"/>
        <rFont val="Calibri"/>
        <family val="2"/>
        <scheme val="minor"/>
      </rPr>
      <t xml:space="preserve">:
</t>
    </r>
    <r>
      <rPr>
        <i/>
        <sz val="12"/>
        <color indexed="9"/>
        <rFont val="Calibri"/>
      </rPr>
      <t>h</t>
    </r>
    <r>
      <rPr>
        <b/>
        <sz val="12"/>
        <color indexed="9"/>
        <rFont val="Calibri"/>
        <family val="2"/>
      </rPr>
      <t xml:space="preserve"> = 1/</t>
    </r>
    <r>
      <rPr>
        <i/>
        <sz val="12"/>
        <color indexed="9"/>
        <rFont val="Calibri"/>
      </rPr>
      <t>AveHH</t>
    </r>
    <r>
      <rPr>
        <b/>
        <sz val="12"/>
        <color theme="0"/>
        <rFont val="Calibri"/>
        <family val="2"/>
        <scheme val="minor"/>
      </rPr>
      <t xml:space="preserve">
</t>
    </r>
    <r>
      <rPr>
        <b/>
        <sz val="12"/>
        <color indexed="9"/>
        <rFont val="Calibri"/>
        <family val="2"/>
      </rPr>
      <t>Margin of error for given sample size</t>
    </r>
    <r>
      <rPr>
        <b/>
        <sz val="12"/>
        <color theme="0"/>
        <rFont val="Calibri"/>
        <family val="2"/>
        <scheme val="minor"/>
      </rPr>
      <t xml:space="preserve">:
    </t>
    </r>
    <r>
      <rPr>
        <b/>
        <sz val="12"/>
        <color indexed="9"/>
        <rFont val="Calibri"/>
        <family val="2"/>
      </rPr>
      <t xml:space="preserve">           </t>
    </r>
    <r>
      <rPr>
        <b/>
        <sz val="12"/>
        <color theme="0"/>
        <rFont val="Calibri"/>
        <family val="2"/>
        <scheme val="minor"/>
      </rPr>
      <t xml:space="preserve">4 * </t>
    </r>
    <r>
      <rPr>
        <b/>
        <i/>
        <sz val="12"/>
        <color indexed="9"/>
        <rFont val="Symbol"/>
      </rPr>
      <t>s</t>
    </r>
    <r>
      <rPr>
        <b/>
        <i/>
        <vertAlign val="superscript"/>
        <sz val="12"/>
        <color indexed="9"/>
        <rFont val="Symbol"/>
      </rPr>
      <t>2</t>
    </r>
    <r>
      <rPr>
        <b/>
        <sz val="12"/>
        <color theme="0"/>
        <rFont val="Calibri"/>
        <family val="2"/>
        <scheme val="minor"/>
      </rPr>
      <t xml:space="preserve"> * </t>
    </r>
    <r>
      <rPr>
        <b/>
        <i/>
        <sz val="12"/>
        <color theme="0"/>
        <rFont val="Calibri"/>
        <family val="2"/>
        <scheme val="minor"/>
      </rPr>
      <t>deff</t>
    </r>
    <r>
      <rPr>
        <b/>
        <sz val="12"/>
        <color theme="0"/>
        <rFont val="Calibri"/>
        <family val="2"/>
        <scheme val="minor"/>
      </rPr>
      <t xml:space="preserve">  
</t>
    </r>
    <r>
      <rPr>
        <b/>
        <i/>
        <sz val="12"/>
        <color indexed="9"/>
        <rFont val="Calibri"/>
        <family val="2"/>
      </rPr>
      <t>ME</t>
    </r>
    <r>
      <rPr>
        <b/>
        <sz val="12"/>
        <color theme="0"/>
        <rFont val="Calibri"/>
        <family val="2"/>
        <scheme val="minor"/>
      </rPr>
      <t xml:space="preserve">  =</t>
    </r>
    <r>
      <rPr>
        <b/>
        <sz val="12"/>
        <color indexed="9"/>
        <rFont val="Calibri"/>
        <family val="2"/>
      </rPr>
      <t>sqrt(</t>
    </r>
    <r>
      <rPr>
        <b/>
        <sz val="12"/>
        <color theme="0"/>
        <rFont val="Calibri"/>
        <family val="2"/>
        <scheme val="minor"/>
      </rPr>
      <t xml:space="preserve"> -----------------------</t>
    </r>
    <r>
      <rPr>
        <b/>
        <sz val="12"/>
        <color indexed="9"/>
        <rFont val="Calibri"/>
        <family val="2"/>
      </rPr>
      <t>)</t>
    </r>
    <r>
      <rPr>
        <b/>
        <sz val="12"/>
        <color theme="0"/>
        <rFont val="Calibri"/>
        <family val="2"/>
        <scheme val="minor"/>
      </rPr>
      <t xml:space="preserve">
    </t>
    </r>
    <r>
      <rPr>
        <b/>
        <sz val="12"/>
        <color indexed="9"/>
        <rFont val="Calibri"/>
        <family val="2"/>
      </rPr>
      <t xml:space="preserve">             </t>
    </r>
    <r>
      <rPr>
        <b/>
        <i/>
        <sz val="12"/>
        <color indexed="9"/>
        <rFont val="Calibri"/>
        <family val="2"/>
      </rPr>
      <t>n</t>
    </r>
    <r>
      <rPr>
        <b/>
        <sz val="12"/>
        <color theme="0"/>
        <rFont val="Calibri"/>
        <family val="2"/>
        <scheme val="minor"/>
      </rPr>
      <t xml:space="preserve"> * </t>
    </r>
    <r>
      <rPr>
        <b/>
        <i/>
        <sz val="12"/>
        <color theme="0"/>
        <rFont val="Calibri"/>
        <family val="2"/>
        <scheme val="minor"/>
      </rPr>
      <t>Ave</t>
    </r>
    <r>
      <rPr>
        <b/>
        <i/>
        <sz val="12"/>
        <color indexed="9"/>
        <rFont val="Calibri"/>
        <family val="2"/>
      </rPr>
      <t>HH</t>
    </r>
    <r>
      <rPr>
        <b/>
        <i/>
        <sz val="12"/>
        <color theme="0"/>
        <rFont val="Calibri"/>
        <family val="2"/>
        <scheme val="minor"/>
      </rPr>
      <t xml:space="preserve"> * RR</t>
    </r>
    <r>
      <rPr>
        <b/>
        <sz val="12"/>
        <color theme="0"/>
        <rFont val="Calibri"/>
        <family val="2"/>
        <scheme val="minor"/>
      </rPr>
      <t xml:space="preserve">
</t>
    </r>
    <phoneticPr fontId="11" type="noConversion"/>
  </si>
  <si>
    <r>
      <t xml:space="preserve">Sample size (number of households)                                                 </t>
    </r>
    <r>
      <rPr>
        <i/>
        <sz val="12"/>
        <color indexed="8"/>
        <rFont val="Calibri"/>
        <family val="2"/>
      </rPr>
      <t>n</t>
    </r>
    <phoneticPr fontId="11" type="noConversion"/>
  </si>
  <si>
    <t>Stratum 1</t>
    <phoneticPr fontId="11" type="noConversion"/>
  </si>
  <si>
    <t>Var2</t>
    <phoneticPr fontId="11" type="noConversion"/>
  </si>
  <si>
    <r>
      <t>Expected sample</t>
    </r>
    <r>
      <rPr>
        <sz val="12"/>
        <color theme="1"/>
        <rFont val="Calibri"/>
        <family val="2"/>
        <scheme val="minor"/>
      </rPr>
      <t xml:space="preserve"> children </t>
    </r>
    <r>
      <rPr>
        <sz val="12"/>
        <color indexed="8"/>
        <rFont val="Calibri"/>
        <family val="2"/>
      </rPr>
      <t>5-11 yrs</t>
    </r>
    <phoneticPr fontId="11" type="noConversion"/>
  </si>
  <si>
    <r>
      <t>Absolute margin of error</t>
    </r>
    <r>
      <rPr>
        <b/>
        <sz val="12"/>
        <color theme="0"/>
        <rFont val="Calibri"/>
        <family val="2"/>
        <scheme val="minor"/>
      </rPr>
      <t>:</t>
    </r>
    <r>
      <rPr>
        <b/>
        <sz val="12"/>
        <color indexed="9"/>
        <rFont val="Calibri"/>
        <family val="2"/>
      </rPr>
      <t xml:space="preserve"> </t>
    </r>
    <r>
      <rPr>
        <i/>
        <sz val="12"/>
        <color indexed="9"/>
        <rFont val="Calibri"/>
      </rPr>
      <t>ME</t>
    </r>
    <r>
      <rPr>
        <b/>
        <sz val="12"/>
        <color indexed="9"/>
        <rFont val="Calibri"/>
        <family val="2"/>
      </rPr>
      <t xml:space="preserve"> = </t>
    </r>
    <r>
      <rPr>
        <i/>
        <sz val="12"/>
        <color indexed="9"/>
        <rFont val="Calibri"/>
      </rPr>
      <t>r</t>
    </r>
    <r>
      <rPr>
        <b/>
        <sz val="12"/>
        <color indexed="9"/>
        <rFont val="Calibri"/>
        <family val="2"/>
      </rPr>
      <t xml:space="preserve"> * </t>
    </r>
    <r>
      <rPr>
        <i/>
        <sz val="12"/>
        <color indexed="9"/>
        <rFont val="Calibri"/>
      </rPr>
      <t>RME</t>
    </r>
    <r>
      <rPr>
        <b/>
        <sz val="12"/>
        <color theme="0"/>
        <rFont val="Calibri"/>
        <family val="2"/>
        <scheme val="minor"/>
      </rPr>
      <t xml:space="preserve">
</t>
    </r>
    <r>
      <rPr>
        <b/>
        <sz val="12"/>
        <color indexed="9"/>
        <rFont val="Calibri"/>
        <family val="2"/>
      </rPr>
      <t>Standard error (</t>
    </r>
    <r>
      <rPr>
        <i/>
        <sz val="12"/>
        <color indexed="9"/>
        <rFont val="Calibri"/>
      </rPr>
      <t>se</t>
    </r>
    <r>
      <rPr>
        <b/>
        <sz val="12"/>
        <color indexed="9"/>
        <rFont val="Calibri"/>
        <family val="2"/>
      </rPr>
      <t>): (</t>
    </r>
    <r>
      <rPr>
        <i/>
        <sz val="12"/>
        <color indexed="9"/>
        <rFont val="Calibri"/>
      </rPr>
      <t>r</t>
    </r>
    <r>
      <rPr>
        <b/>
        <sz val="12"/>
        <color indexed="9"/>
        <rFont val="Calibri"/>
        <family val="2"/>
      </rPr>
      <t xml:space="preserve"> * </t>
    </r>
    <r>
      <rPr>
        <i/>
        <sz val="12"/>
        <color indexed="9"/>
        <rFont val="Calibri"/>
      </rPr>
      <t>RME</t>
    </r>
    <r>
      <rPr>
        <b/>
        <sz val="12"/>
        <color indexed="9"/>
        <rFont val="Calibri"/>
        <family val="2"/>
      </rPr>
      <t>) / 2</t>
    </r>
    <r>
      <rPr>
        <b/>
        <sz val="12"/>
        <color theme="0"/>
        <rFont val="Calibri"/>
        <family val="2"/>
        <scheme val="minor"/>
      </rPr>
      <t xml:space="preserve">
</t>
    </r>
    <r>
      <rPr>
        <b/>
        <sz val="12"/>
        <color indexed="9"/>
        <rFont val="Calibri"/>
        <family val="2"/>
      </rPr>
      <t>Design effect and intraclass correlation:
deff = 1+(</t>
    </r>
    <r>
      <rPr>
        <i/>
        <sz val="12"/>
        <color indexed="9"/>
        <rFont val="Calibri"/>
      </rPr>
      <t>b</t>
    </r>
    <r>
      <rPr>
        <b/>
        <sz val="12"/>
        <color indexed="9"/>
        <rFont val="Calibri"/>
        <family val="2"/>
      </rPr>
      <t>/</t>
    </r>
    <r>
      <rPr>
        <i/>
        <sz val="12"/>
        <color indexed="9"/>
        <rFont val="Calibri"/>
      </rPr>
      <t>h</t>
    </r>
    <r>
      <rPr>
        <b/>
        <sz val="12"/>
        <color indexed="9"/>
        <rFont val="Calibri"/>
        <family val="2"/>
      </rPr>
      <t xml:space="preserve"> -1)*</t>
    </r>
    <r>
      <rPr>
        <i/>
        <sz val="12"/>
        <color indexed="9"/>
        <rFont val="Calibri"/>
      </rPr>
      <t>rho</t>
    </r>
    <r>
      <rPr>
        <b/>
        <sz val="12"/>
        <color indexed="9"/>
        <rFont val="Calibri"/>
        <family val="2"/>
      </rPr>
      <t xml:space="preserve">  
  </t>
    </r>
    <r>
      <rPr>
        <b/>
        <i/>
        <sz val="12"/>
        <color indexed="9"/>
        <rFont val="Calibri"/>
        <family val="2"/>
      </rPr>
      <t>Average number of persons in base population per household:</t>
    </r>
    <r>
      <rPr>
        <b/>
        <sz val="12"/>
        <color theme="0"/>
        <rFont val="Calibri"/>
        <family val="2"/>
        <scheme val="minor"/>
      </rPr>
      <t xml:space="preserve">
    </t>
    </r>
    <r>
      <rPr>
        <i/>
        <sz val="12"/>
        <color indexed="9"/>
        <rFont val="Calibri"/>
      </rPr>
      <t>AveHH</t>
    </r>
    <r>
      <rPr>
        <b/>
        <sz val="12"/>
        <color indexed="9"/>
        <rFont val="Calibri"/>
        <family val="2"/>
      </rPr>
      <t xml:space="preserve"> = </t>
    </r>
    <r>
      <rPr>
        <i/>
        <sz val="12"/>
        <color indexed="9"/>
        <rFont val="Calibri"/>
      </rPr>
      <t>pb</t>
    </r>
    <r>
      <rPr>
        <b/>
        <sz val="12"/>
        <color indexed="9"/>
        <rFont val="Calibri"/>
        <family val="2"/>
      </rPr>
      <t xml:space="preserve"> * </t>
    </r>
    <r>
      <rPr>
        <i/>
        <sz val="12"/>
        <color indexed="9"/>
        <rFont val="Calibri"/>
      </rPr>
      <t>AveSize</t>
    </r>
    <r>
      <rPr>
        <b/>
        <sz val="12"/>
        <color theme="0"/>
        <rFont val="Calibri"/>
        <family val="2"/>
        <scheme val="minor"/>
      </rPr>
      <t xml:space="preserve">
</t>
    </r>
    <r>
      <rPr>
        <b/>
        <sz val="12"/>
        <color indexed="9"/>
        <rFont val="Calibri"/>
        <family val="2"/>
      </rPr>
      <t/>
    </r>
    <phoneticPr fontId="11" type="noConversion"/>
  </si>
  <si>
    <t>RME</t>
    <phoneticPr fontId="11" type="noConversion"/>
  </si>
  <si>
    <t>AveHH</t>
    <phoneticPr fontId="11" type="noConversion"/>
  </si>
  <si>
    <t>random</t>
    <phoneticPr fontId="11" type="noConversion"/>
  </si>
  <si>
    <t>sample A</t>
    <phoneticPr fontId="11" type="noConversion"/>
  </si>
  <si>
    <t>Number of A-hslds in PSU</t>
    <phoneticPr fontId="11" type="noConversion"/>
  </si>
  <si>
    <t>Number of B-hslds in PSU</t>
    <phoneticPr fontId="11" type="noConversion"/>
  </si>
  <si>
    <t>Selection probability of A-HSLD</t>
    <phoneticPr fontId="11" type="noConversion"/>
  </si>
  <si>
    <t>Selection probability of B-HSLD</t>
    <phoneticPr fontId="11" type="noConversion"/>
  </si>
  <si>
    <t>Stratum B</t>
    <phoneticPr fontId="11" type="noConversion"/>
  </si>
  <si>
    <t>Stratum C</t>
    <phoneticPr fontId="11" type="noConversion"/>
  </si>
  <si>
    <t>Chidren 5-17 yrs</t>
    <phoneticPr fontId="11" type="noConversion"/>
  </si>
  <si>
    <t>Children 15-17 yrs</t>
    <phoneticPr fontId="11" type="noConversion"/>
  </si>
  <si>
    <r>
      <t xml:space="preserve">Intraclass correlation                                      </t>
    </r>
    <r>
      <rPr>
        <i/>
        <sz val="12"/>
        <color indexed="8"/>
        <rFont val="Calibri"/>
        <family val="2"/>
      </rPr>
      <t>rho</t>
    </r>
    <phoneticPr fontId="11" type="noConversion"/>
  </si>
  <si>
    <t>Expected sample children 15-17 yrs</t>
    <phoneticPr fontId="11" type="noConversion"/>
  </si>
  <si>
    <r>
      <t xml:space="preserve">This template can be used to examine sample sizes for </t>
    </r>
    <r>
      <rPr>
        <b/>
        <sz val="12"/>
        <color indexed="9"/>
        <rFont val="Calibri"/>
        <family val="2"/>
      </rPr>
      <t>alternative</t>
    </r>
    <r>
      <rPr>
        <b/>
        <sz val="12"/>
        <color theme="0"/>
        <rFont val="Calibri"/>
        <family val="2"/>
        <scheme val="minor"/>
      </rPr>
      <t>l candidate indicators</t>
    </r>
    <r>
      <rPr>
        <b/>
        <sz val="12"/>
        <color indexed="9"/>
        <rFont val="Calibri"/>
        <family val="2"/>
      </rPr>
      <t>, both in terms of rates and amounts</t>
    </r>
    <r>
      <rPr>
        <b/>
        <sz val="12"/>
        <color theme="0"/>
        <rFont val="Calibri"/>
        <family val="2"/>
        <scheme val="minor"/>
      </rPr>
      <t xml:space="preserve">. Changing the </t>
    </r>
    <r>
      <rPr>
        <b/>
        <sz val="12"/>
        <color indexed="9"/>
        <rFont val="Calibri"/>
        <family val="2"/>
      </rPr>
      <t xml:space="preserve">input parameter </t>
    </r>
    <r>
      <rPr>
        <b/>
        <sz val="12"/>
        <color theme="0"/>
        <rFont val="Calibri"/>
        <family val="2"/>
        <scheme val="minor"/>
      </rPr>
      <t xml:space="preserve">values as necessary will </t>
    </r>
    <r>
      <rPr>
        <b/>
        <sz val="12"/>
        <color indexed="9"/>
        <rFont val="Calibri"/>
        <family val="2"/>
      </rPr>
      <t>produce</t>
    </r>
    <r>
      <rPr>
        <b/>
        <sz val="12"/>
        <color theme="0"/>
        <rFont val="Calibri"/>
        <family val="2"/>
        <scheme val="minor"/>
      </rPr>
      <t xml:space="preserve"> a new sample size 
(cell</t>
    </r>
    <r>
      <rPr>
        <b/>
        <sz val="12"/>
        <color indexed="9"/>
        <rFont val="Calibri"/>
        <family val="2"/>
      </rPr>
      <t xml:space="preserve"> E6</t>
    </r>
    <r>
      <rPr>
        <b/>
        <sz val="12"/>
        <color theme="0"/>
        <rFont val="Calibri"/>
        <family val="2"/>
        <scheme val="minor"/>
      </rPr>
      <t xml:space="preserve">).
</t>
    </r>
    <r>
      <rPr>
        <b/>
        <sz val="12"/>
        <color indexed="9"/>
        <rFont val="Calibri"/>
        <family val="2"/>
      </rPr>
      <t xml:space="preserve">The template can also be used for the reverse problem of examining margins of errors for given sample sizes, as in the case of child labour surveys attached as module to a broader labour force survey. The sample size should be specified as input value (cell B17). The template will produce the corresponding margin of error in absolute and relative terms                                                              (E11 and E12).                                            </t>
    </r>
    <r>
      <rPr>
        <b/>
        <sz val="12"/>
        <color theme="0"/>
        <rFont val="Calibri"/>
        <family val="2"/>
        <scheme val="minor"/>
      </rPr>
      <t xml:space="preserve">Indicators with comparatively low values of </t>
    </r>
    <r>
      <rPr>
        <b/>
        <i/>
        <sz val="12"/>
        <color theme="0"/>
        <rFont val="Calibri"/>
        <family val="2"/>
        <scheme val="minor"/>
      </rPr>
      <t>r</t>
    </r>
    <r>
      <rPr>
        <b/>
        <sz val="12"/>
        <color theme="0"/>
        <rFont val="Calibri"/>
        <family val="2"/>
        <scheme val="minor"/>
      </rPr>
      <t xml:space="preserve"> (cell </t>
    </r>
    <r>
      <rPr>
        <b/>
        <sz val="12"/>
        <color indexed="9"/>
        <rFont val="Calibri"/>
        <family val="2"/>
      </rPr>
      <t>B</t>
    </r>
    <r>
      <rPr>
        <b/>
        <sz val="12"/>
        <color theme="0"/>
        <rFont val="Calibri"/>
        <family val="2"/>
        <scheme val="minor"/>
      </rPr>
      <t xml:space="preserve">6) should be used only. Do not use indicators with </t>
    </r>
    <r>
      <rPr>
        <b/>
        <i/>
        <sz val="12"/>
        <color theme="0"/>
        <rFont val="Calibri"/>
        <family val="2"/>
        <scheme val="minor"/>
      </rPr>
      <t>r</t>
    </r>
    <r>
      <rPr>
        <b/>
        <sz val="12"/>
        <color theme="0"/>
        <rFont val="Calibri"/>
        <family val="2"/>
        <scheme val="minor"/>
      </rPr>
      <t xml:space="preserve"> values that are higher than 0.4 or lower than 0.1.
Do not change the cell contents that are red.</t>
    </r>
    <phoneticPr fontId="11" type="noConversion"/>
  </si>
  <si>
    <t>INPUT VALUES</t>
  </si>
  <si>
    <t>Parameter</t>
  </si>
  <si>
    <r>
      <t xml:space="preserve">Standard error of estimate                              </t>
    </r>
    <r>
      <rPr>
        <i/>
        <sz val="12"/>
        <color indexed="8"/>
        <rFont val="Calibri"/>
        <family val="2"/>
      </rPr>
      <t>se</t>
    </r>
    <phoneticPr fontId="11" type="noConversion"/>
  </si>
  <si>
    <r>
      <t xml:space="preserve">Predicted value of main indicator                                                       </t>
    </r>
    <r>
      <rPr>
        <i/>
        <sz val="12"/>
        <color indexed="8"/>
        <rFont val="Calibri"/>
        <family val="2"/>
      </rPr>
      <t>r</t>
    </r>
    <phoneticPr fontId="11" type="noConversion"/>
  </si>
  <si>
    <t>Households with children 5-17 yrs</t>
    <phoneticPr fontId="11" type="noConversion"/>
  </si>
  <si>
    <t>Address</t>
    <phoneticPr fontId="11" type="noConversion"/>
  </si>
  <si>
    <t>A</t>
    <phoneticPr fontId="11" type="noConversion"/>
  </si>
  <si>
    <t>B</t>
    <phoneticPr fontId="11" type="noConversion"/>
  </si>
  <si>
    <t>C</t>
    <phoneticPr fontId="11" type="noConversion"/>
  </si>
  <si>
    <t>PSU 1</t>
    <phoneticPr fontId="11" type="noConversion"/>
  </si>
  <si>
    <r>
      <t xml:space="preserve">Template User Instructions:                                                                </t>
    </r>
    <r>
      <rPr>
        <b/>
        <sz val="12"/>
        <color theme="0"/>
        <rFont val="Calibri"/>
        <family val="2"/>
        <scheme val="minor"/>
      </rPr>
      <t xml:space="preserve"> 
</t>
    </r>
    <r>
      <rPr>
        <b/>
        <sz val="12"/>
        <color indexed="9"/>
        <rFont val="Calibri"/>
        <family val="2"/>
      </rPr>
      <t>SIMPOC Interactive Tools</t>
    </r>
    <r>
      <rPr>
        <b/>
        <sz val="12"/>
        <color theme="0"/>
        <rFont val="Calibri"/>
        <family val="2"/>
        <scheme val="minor"/>
      </rPr>
      <t xml:space="preserve">
</t>
    </r>
    <r>
      <rPr>
        <b/>
        <sz val="12"/>
        <color indexed="9"/>
        <rFont val="Calibri"/>
        <family val="2"/>
      </rPr>
      <t>"Sample size and Margin of error"                                       ILO, Geneva, 5 August 2014</t>
    </r>
    <phoneticPr fontId="11" type="noConversion"/>
  </si>
  <si>
    <r>
      <t xml:space="preserve">Standard deviation of underlying variable                                        </t>
    </r>
    <r>
      <rPr>
        <sz val="12"/>
        <color indexed="8"/>
        <rFont val="Symbol"/>
      </rPr>
      <t>s</t>
    </r>
    <phoneticPr fontId="11" type="noConversion"/>
  </si>
  <si>
    <r>
      <t xml:space="preserve">Confidence limits (at 95% confidence)    </t>
    </r>
    <r>
      <rPr>
        <i/>
        <sz val="12"/>
        <color indexed="8"/>
        <rFont val="Calibri"/>
        <family val="2"/>
      </rPr>
      <t>Lower</t>
    </r>
    <phoneticPr fontId="11" type="noConversion"/>
  </si>
  <si>
    <t>RR</t>
    <phoneticPr fontId="11" type="noConversion"/>
  </si>
  <si>
    <t>Upper</t>
    <phoneticPr fontId="11" type="noConversion"/>
  </si>
  <si>
    <t>Number of clusters</t>
  </si>
  <si>
    <r>
      <t xml:space="preserve">Intraclass correlation                                                                         </t>
    </r>
    <r>
      <rPr>
        <i/>
        <sz val="12"/>
        <color indexed="8"/>
        <rFont val="Calibri"/>
        <family val="2"/>
      </rPr>
      <t>rho</t>
    </r>
    <phoneticPr fontId="11" type="noConversion"/>
  </si>
  <si>
    <r>
      <t xml:space="preserve">Expected sample </t>
    </r>
    <r>
      <rPr>
        <sz val="12"/>
        <color indexed="8"/>
        <rFont val="Calibri"/>
        <family val="2"/>
      </rPr>
      <t>children 12-14 yrs</t>
    </r>
    <phoneticPr fontId="11" type="noConversion"/>
  </si>
  <si>
    <r>
      <t xml:space="preserve">SAMPLE PSU LISTING and SAMPLE </t>
    </r>
    <r>
      <rPr>
        <b/>
        <sz val="14"/>
        <color theme="0"/>
        <rFont val="Calibri"/>
        <family val="2"/>
        <scheme val="minor"/>
      </rPr>
      <t>S</t>
    </r>
    <r>
      <rPr>
        <b/>
        <sz val="14"/>
        <color indexed="9"/>
        <rFont val="Calibri"/>
        <family val="2"/>
      </rPr>
      <t xml:space="preserve">ELECTION OF HOUSEHOLDS </t>
    </r>
    <phoneticPr fontId="11" type="noConversion"/>
  </si>
  <si>
    <t>Stratum 1</t>
    <phoneticPr fontId="11" type="noConversion"/>
  </si>
  <si>
    <r>
      <t xml:space="preserve">Expected sample </t>
    </r>
    <r>
      <rPr>
        <sz val="12"/>
        <color theme="1"/>
        <rFont val="Calibri"/>
        <family val="2"/>
        <scheme val="minor"/>
      </rPr>
      <t>household members</t>
    </r>
    <phoneticPr fontId="11" type="noConversion"/>
  </si>
  <si>
    <t>Household serial no.</t>
    <phoneticPr fontId="11" type="noConversion"/>
  </si>
  <si>
    <t>Name</t>
    <phoneticPr fontId="11" type="noConversion"/>
  </si>
  <si>
    <t>Stratum or domain</t>
    <phoneticPr fontId="11" type="noConversion"/>
  </si>
  <si>
    <r>
      <t xml:space="preserve">Standard deviation of underlying variable    </t>
    </r>
    <r>
      <rPr>
        <sz val="12"/>
        <color indexed="8"/>
        <rFont val="Symbol"/>
      </rPr>
      <t>s</t>
    </r>
    <phoneticPr fontId="11" type="noConversion"/>
  </si>
  <si>
    <r>
      <t xml:space="preserve">Proportion of base population in total population                      </t>
    </r>
    <r>
      <rPr>
        <i/>
        <sz val="12"/>
        <color indexed="8"/>
        <rFont val="Calibri"/>
        <family val="2"/>
      </rPr>
      <t xml:space="preserve"> pb</t>
    </r>
    <phoneticPr fontId="11" type="noConversion"/>
  </si>
  <si>
    <t>Buiding serial no.</t>
    <phoneticPr fontId="11" type="noConversion"/>
  </si>
  <si>
    <t>Dwelling serial no.</t>
    <phoneticPr fontId="11" type="noConversion"/>
  </si>
  <si>
    <t>Sample PSU id no.</t>
    <phoneticPr fontId="11" type="noConversion"/>
  </si>
  <si>
    <r>
      <t xml:space="preserve">Margin of error at 95% confidence              </t>
    </r>
    <r>
      <rPr>
        <i/>
        <sz val="12"/>
        <color indexed="8"/>
        <rFont val="Calibri"/>
        <family val="2"/>
      </rPr>
      <t>ME</t>
    </r>
    <phoneticPr fontId="11" type="noConversion"/>
  </si>
  <si>
    <t>PSU 2</t>
    <phoneticPr fontId="11" type="noConversion"/>
  </si>
  <si>
    <t>PSU 3</t>
    <phoneticPr fontId="11" type="noConversion"/>
  </si>
  <si>
    <r>
      <t>Response rate</t>
    </r>
    <r>
      <rPr>
        <sz val="12"/>
        <color indexed="8"/>
        <rFont val="Calibri"/>
        <family val="2"/>
      </rPr>
      <t xml:space="preserve">                                                                                      </t>
    </r>
    <r>
      <rPr>
        <i/>
        <sz val="12"/>
        <color indexed="8"/>
        <rFont val="Calibri"/>
        <family val="2"/>
      </rPr>
      <t>RR</t>
    </r>
    <phoneticPr fontId="11" type="noConversion"/>
  </si>
  <si>
    <t>Input parameters</t>
    <phoneticPr fontId="11" type="noConversion"/>
  </si>
  <si>
    <t>random =</t>
    <phoneticPr fontId="11" type="noConversion"/>
  </si>
  <si>
    <t>b =</t>
    <phoneticPr fontId="11" type="noConversion"/>
  </si>
  <si>
    <t>alpha C =</t>
    <phoneticPr fontId="11" type="noConversion"/>
  </si>
  <si>
    <r>
      <t xml:space="preserve">Average household size                                                             </t>
    </r>
    <r>
      <rPr>
        <i/>
        <sz val="12"/>
        <color indexed="8"/>
        <rFont val="Calibri"/>
        <family val="2"/>
      </rPr>
      <t>AveSize</t>
    </r>
    <phoneticPr fontId="11" type="noConversion"/>
  </si>
  <si>
    <r>
      <t xml:space="preserve">Design effect                                                   </t>
    </r>
    <r>
      <rPr>
        <i/>
        <sz val="12"/>
        <color indexed="8"/>
        <rFont val="Calibri"/>
        <family val="2"/>
      </rPr>
      <t>deff</t>
    </r>
    <phoneticPr fontId="11" type="noConversion"/>
  </si>
  <si>
    <r>
      <t xml:space="preserve">Margin of error at 95% confidence                                                 </t>
    </r>
    <r>
      <rPr>
        <i/>
        <sz val="12"/>
        <color indexed="8"/>
        <rFont val="Calibri"/>
        <family val="2"/>
      </rPr>
      <t>ME</t>
    </r>
    <phoneticPr fontId="11" type="noConversion"/>
  </si>
  <si>
    <r>
      <t xml:space="preserve">Number of households per cluster                                                     </t>
    </r>
    <r>
      <rPr>
        <i/>
        <sz val="12"/>
        <color indexed="8"/>
        <rFont val="Calibri"/>
        <family val="2"/>
      </rPr>
      <t>b</t>
    </r>
    <phoneticPr fontId="11" type="noConversion"/>
  </si>
  <si>
    <r>
      <t xml:space="preserve">Design effect                                                                                      </t>
    </r>
    <r>
      <rPr>
        <i/>
        <sz val="12"/>
        <color indexed="8"/>
        <rFont val="Calibri"/>
        <family val="2"/>
      </rPr>
      <t>deff</t>
    </r>
    <phoneticPr fontId="11" type="noConversion"/>
  </si>
  <si>
    <t>Average gain in standard error of estimate of percentage of children in child labour</t>
    <phoneticPr fontId="11" type="noConversion"/>
  </si>
  <si>
    <t>% children in child labour (p)</t>
    <phoneticPr fontId="11" type="noConversion"/>
  </si>
  <si>
    <t xml:space="preserve">Numerical illustration: Three PSUs with 208 households, 149 households with children </t>
    <phoneticPr fontId="11" type="noConversion"/>
  </si>
  <si>
    <t>Efficiency of design 2 (sampling only households with children identified during listing)</t>
    <phoneticPr fontId="11" type="noConversion"/>
  </si>
  <si>
    <t>No correlation within household (ρ=0)</t>
    <phoneticPr fontId="11" type="noConversion"/>
  </si>
  <si>
    <t>Full correlation within household (ρ=1)</t>
    <phoneticPr fontId="11" type="noConversion"/>
  </si>
  <si>
    <t xml:space="preserve">Average number of children per hsld (λ) </t>
    <phoneticPr fontId="11" type="noConversion"/>
  </si>
  <si>
    <t>Design 1</t>
    <phoneticPr fontId="11" type="noConversion"/>
  </si>
  <si>
    <t>Design 2</t>
    <phoneticPr fontId="11" type="noConversion"/>
  </si>
  <si>
    <t>Design 3</t>
    <phoneticPr fontId="11" type="noConversion"/>
  </si>
  <si>
    <t>Sampling all listed households</t>
    <phoneticPr fontId="11" type="noConversion"/>
  </si>
  <si>
    <t>Sampling only households with children (5-17 years old)</t>
    <phoneticPr fontId="11" type="noConversion"/>
  </si>
  <si>
    <t>Stratified sampling of households with children and with working children</t>
    <phoneticPr fontId="11" type="noConversion"/>
  </si>
  <si>
    <t>Strata A</t>
    <phoneticPr fontId="11" type="noConversion"/>
  </si>
  <si>
    <t>Probability HSLD</t>
    <phoneticPr fontId="11" type="noConversion"/>
  </si>
  <si>
    <t>Sample A</t>
    <phoneticPr fontId="11" type="noConversion"/>
  </si>
  <si>
    <t>Strata B</t>
    <phoneticPr fontId="11" type="noConversion"/>
  </si>
  <si>
    <t>Sample B</t>
    <phoneticPr fontId="11" type="noConversion"/>
  </si>
  <si>
    <t>Strata C</t>
    <phoneticPr fontId="11" type="noConversion"/>
  </si>
  <si>
    <t>Sample C</t>
    <phoneticPr fontId="11" type="noConversion"/>
  </si>
  <si>
    <t>INTERMEDIARY CALCULATIONS</t>
    <phoneticPr fontId="11" type="noConversion"/>
  </si>
  <si>
    <t>PSU 1</t>
    <phoneticPr fontId="11" type="noConversion"/>
  </si>
  <si>
    <t>PSU 2</t>
    <phoneticPr fontId="11" type="noConversion"/>
  </si>
  <si>
    <t>PSU 3</t>
    <phoneticPr fontId="11" type="noConversion"/>
  </si>
  <si>
    <t>n</t>
    <phoneticPr fontId="11" type="noConversion"/>
  </si>
  <si>
    <t>N</t>
    <phoneticPr fontId="11" type="noConversion"/>
  </si>
  <si>
    <t>Nd</t>
    <phoneticPr fontId="11" type="noConversion"/>
  </si>
  <si>
    <r>
      <t>E</t>
    </r>
    <r>
      <rPr>
        <sz val="12"/>
        <color indexed="8"/>
        <rFont val="Calibri"/>
        <family val="2"/>
      </rPr>
      <t xml:space="preserve">xpected sample </t>
    </r>
    <r>
      <rPr>
        <sz val="12"/>
        <color theme="1"/>
        <rFont val="Calibri"/>
        <family val="2"/>
        <scheme val="minor"/>
      </rPr>
      <t>households</t>
    </r>
    <phoneticPr fontId="11" type="noConversion"/>
  </si>
  <si>
    <t>Input data</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</si>
</sst>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0.000000"/>
    <numFmt numFmtId="170" formatCode="0.00000"/>
  </numFmts>
  <fonts count="33" x14ac:knownFonts="1">
    <font>
      <sz val="12"/>
      <color indexed="8"/>
      <name val="Times New Roman"/>
      <family val="2"/>
    </font>
    <font>
      <sz val="10"/>
      <color theme="1"/>
      <name val="Calibri"/>
      <family val="2"/>
      <scheme val="minor"/>
    </font>
    <font>
      <b/>
      <sz val="14"/>
      <color theme="0"/>
      <name val="Calibri"/>
      <family val="2"/>
      <scheme val="minor"/>
    </font>
    <font>
      <b/>
      <sz val="12"/>
      <color theme="0"/>
      <name val="Calibri"/>
      <family val="2"/>
      <scheme val="minor"/>
    </font>
    <font>
      <sz val="12"/>
      <color theme="1"/>
      <name val="Calibri"/>
      <family val="2"/>
      <scheme val="minor"/>
    </font>
    <font>
      <i/>
      <sz val="12"/>
      <color theme="1"/>
      <name val="Calibri"/>
      <family val="2"/>
      <scheme val="minor"/>
    </font>
    <font>
      <b/>
      <sz val="12"/>
      <color theme="1"/>
      <name val="Calibri"/>
      <family val="2"/>
      <scheme val="minor"/>
    </font>
    <font>
      <b/>
      <i/>
      <sz val="11"/>
      <color theme="0"/>
      <name val="Calibri"/>
      <family val="2"/>
      <scheme val="minor"/>
    </font>
    <font>
      <b/>
      <sz val="12"/>
      <color rgb="FFFF0000"/>
      <name val="Calibri"/>
      <family val="2"/>
      <scheme val="minor"/>
    </font>
    <font>
      <b/>
      <i/>
      <sz val="12"/>
      <color theme="0"/>
      <name val="Calibri"/>
      <family val="2"/>
      <scheme val="minor"/>
    </font>
    <font>
      <b/>
      <vertAlign val="superscript"/>
      <sz val="12"/>
      <color theme="0"/>
      <name val="Calibri"/>
      <family val="2"/>
      <scheme val="minor"/>
    </font>
    <font>
      <sz val="8"/>
      <name val="Verdana"/>
    </font>
    <font>
      <sz val="12"/>
      <color indexed="8"/>
      <name val="Calibri"/>
      <family val="2"/>
    </font>
    <font>
      <sz val="10"/>
      <color indexed="8"/>
      <name val="Calibri"/>
      <family val="2"/>
    </font>
    <font>
      <b/>
      <sz val="14"/>
      <color indexed="9"/>
      <name val="Calibri"/>
      <family val="2"/>
    </font>
    <font>
      <b/>
      <sz val="12"/>
      <color indexed="9"/>
      <name val="Calibri"/>
      <family val="2"/>
    </font>
    <font>
      <sz val="10"/>
      <color indexed="10"/>
      <name val="Calibri"/>
    </font>
    <font>
      <sz val="12"/>
      <color indexed="8"/>
      <name val="Symbol"/>
    </font>
    <font>
      <i/>
      <sz val="12"/>
      <color indexed="8"/>
      <name val="Calibri"/>
      <family val="2"/>
    </font>
    <font>
      <b/>
      <sz val="12"/>
      <color indexed="10"/>
      <name val="Calibri"/>
      <family val="2"/>
    </font>
    <font>
      <b/>
      <i/>
      <sz val="12"/>
      <color indexed="9"/>
      <name val="Calibri"/>
      <family val="2"/>
    </font>
    <font>
      <b/>
      <i/>
      <sz val="12"/>
      <color indexed="9"/>
      <name val="Symbol"/>
    </font>
    <font>
      <b/>
      <i/>
      <vertAlign val="superscript"/>
      <sz val="12"/>
      <color indexed="9"/>
      <name val="Symbol"/>
    </font>
    <font>
      <i/>
      <sz val="12"/>
      <color indexed="9"/>
      <name val="Calibri"/>
    </font>
    <font>
      <b/>
      <sz val="12"/>
      <color indexed="9"/>
      <name val="Symbol"/>
    </font>
    <font>
      <b/>
      <vertAlign val="superscript"/>
      <sz val="12"/>
      <color indexed="9"/>
      <name val="Calibri"/>
      <family val="2"/>
    </font>
    <font>
      <b/>
      <sz val="11"/>
      <color indexed="9"/>
      <name val="Calibri"/>
    </font>
    <font>
      <b/>
      <sz val="10"/>
      <color indexed="8"/>
      <name val="Calibri"/>
    </font>
    <font>
      <b/>
      <sz val="10"/>
      <color indexed="10"/>
      <name val="Calibri"/>
      <family val="2"/>
    </font>
    <font>
      <b/>
      <sz val="12"/>
      <color indexed="8"/>
      <name val="Times New Roman"/>
      <family val="2"/>
    </font>
    <font>
      <b/>
      <sz val="12"/>
      <color indexed="8"/>
      <name val="Calibri"/>
      <family val="2"/>
    </font>
    <font>
      <sz val="10"/>
      <color indexed="14"/>
      <name val="Calibri"/>
    </font>
    <font>
      <sz val="12"/>
      <color indexed="10"/>
      <name val="Times New Roman"/>
      <family val="2"/>
    </font>
  </fonts>
  <fills count="7">
    <fill>
      <patternFill patternType="none"/>
    </fill>
    <fill>
      <patternFill patternType="gray125"/>
    </fill>
    <fill>
      <patternFill patternType="solid">
        <fgColor theme="5"/>
        <bgColor indexed="64"/>
      </patternFill>
    </fill>
    <fill>
      <patternFill patternType="solid">
        <fgColor theme="8" tint="-0.249977111117893"/>
        <bgColor indexed="64"/>
      </patternFill>
    </fill>
    <fill>
      <patternFill patternType="solid">
        <fgColor indexed="57"/>
        <bgColor indexed="64"/>
      </patternFill>
    </fill>
    <fill>
      <patternFill patternType="solid">
        <fgColor indexed="47"/>
        <bgColor indexed="64"/>
      </patternFill>
    </fill>
    <fill>
      <patternFill patternType="solid">
        <fgColor indexed="41"/>
        <bgColor indexed="64"/>
      </patternFill>
    </fill>
  </fills>
  <borders count="2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97">
    <xf numFmtId="0" fontId="0" fillId="0" borderId="0" xfId="0"/>
    <xf numFmtId="0" fontId="4" fillId="0" borderId="0" xfId="0" applyFont="1"/>
    <xf numFmtId="0" fontId="4" fillId="0" borderId="0" xfId="0" applyFont="1" applyAlignment="1">
      <alignment horizontal="center"/>
    </xf>
    <xf numFmtId="0" fontId="1" fillId="0" borderId="0" xfId="0" applyFont="1" applyAlignment="1">
      <alignment wrapText="1"/>
    </xf>
    <xf numFmtId="0" fontId="1" fillId="0" borderId="0" xfId="0" applyFont="1" applyAlignment="1">
      <alignment horizontal="center" wrapText="1"/>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6" fillId="0" borderId="2" xfId="0" applyFont="1" applyBorder="1" applyAlignment="1">
      <alignment horizontal="center" vertical="center"/>
    </xf>
    <xf numFmtId="0" fontId="6" fillId="0" borderId="1" xfId="0" applyFont="1" applyBorder="1" applyAlignment="1">
      <alignment horizontal="left" vertical="center"/>
    </xf>
    <xf numFmtId="0" fontId="4" fillId="0" borderId="6" xfId="0" applyFont="1" applyBorder="1" applyAlignment="1">
      <alignment vertical="center"/>
    </xf>
    <xf numFmtId="0" fontId="4" fillId="0" borderId="7" xfId="0" applyFont="1" applyBorder="1" applyAlignment="1">
      <alignment horizontal="center" vertical="center"/>
    </xf>
    <xf numFmtId="0" fontId="4" fillId="0" borderId="6" xfId="0" applyFont="1" applyBorder="1" applyAlignment="1">
      <alignment horizontal="right" vertical="center"/>
    </xf>
    <xf numFmtId="0" fontId="4" fillId="0" borderId="8" xfId="0" applyFont="1" applyBorder="1" applyAlignment="1">
      <alignment vertical="center"/>
    </xf>
    <xf numFmtId="0" fontId="4" fillId="0" borderId="10" xfId="0" applyFont="1" applyBorder="1" applyAlignment="1">
      <alignment horizontal="center" vertical="center"/>
    </xf>
    <xf numFmtId="0" fontId="4" fillId="0" borderId="0" xfId="0" applyFont="1" applyBorder="1" applyAlignment="1">
      <alignment vertical="center"/>
    </xf>
    <xf numFmtId="0" fontId="4" fillId="0" borderId="3"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vertical="center"/>
    </xf>
    <xf numFmtId="0" fontId="4" fillId="0" borderId="10" xfId="0" applyFont="1" applyBorder="1" applyAlignment="1">
      <alignment vertical="center"/>
    </xf>
    <xf numFmtId="0" fontId="8" fillId="0" borderId="7" xfId="0" applyFont="1" applyBorder="1" applyAlignment="1">
      <alignment horizontal="center" vertical="center"/>
    </xf>
    <xf numFmtId="1" fontId="8" fillId="0" borderId="7" xfId="0" applyNumberFormat="1" applyFont="1" applyBorder="1" applyAlignment="1">
      <alignment horizontal="center" vertical="center"/>
    </xf>
    <xf numFmtId="0" fontId="12" fillId="0" borderId="6" xfId="0" applyFont="1" applyBorder="1" applyAlignment="1">
      <alignment horizontal="right" vertical="center"/>
    </xf>
    <xf numFmtId="2" fontId="4" fillId="0" borderId="7" xfId="0" applyNumberFormat="1" applyFont="1" applyBorder="1" applyAlignment="1">
      <alignment horizontal="center" vertical="center"/>
    </xf>
    <xf numFmtId="2" fontId="1" fillId="0" borderId="0" xfId="0" applyNumberFormat="1" applyFont="1" applyAlignment="1">
      <alignment horizontal="center" wrapText="1"/>
    </xf>
    <xf numFmtId="0" fontId="13" fillId="0" borderId="0" xfId="0" applyFont="1" applyAlignment="1">
      <alignment wrapText="1"/>
    </xf>
    <xf numFmtId="0" fontId="13" fillId="0" borderId="0" xfId="0" applyFont="1" applyBorder="1" applyAlignment="1">
      <alignment horizontal="center" wrapText="1"/>
    </xf>
    <xf numFmtId="0" fontId="3"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1" fillId="5" borderId="0" xfId="0" applyFont="1" applyFill="1" applyAlignment="1">
      <alignment horizontal="center" wrapText="1"/>
    </xf>
    <xf numFmtId="0" fontId="13" fillId="5" borderId="0" xfId="0" applyFont="1" applyFill="1" applyBorder="1" applyAlignment="1">
      <alignment horizontal="center"/>
    </xf>
    <xf numFmtId="1" fontId="1" fillId="0" borderId="0" xfId="0" applyNumberFormat="1" applyFont="1" applyAlignment="1">
      <alignment horizontal="right" wrapText="1"/>
    </xf>
    <xf numFmtId="0" fontId="13" fillId="0" borderId="0" xfId="0" applyFont="1"/>
    <xf numFmtId="0" fontId="16" fillId="0" borderId="0" xfId="0" applyFont="1" applyAlignment="1">
      <alignment horizontal="right" wrapText="1"/>
    </xf>
    <xf numFmtId="0" fontId="12" fillId="0" borderId="7" xfId="0" applyFont="1" applyBorder="1" applyAlignment="1">
      <alignment horizontal="center" vertical="center"/>
    </xf>
    <xf numFmtId="0" fontId="12" fillId="0" borderId="6" xfId="0" applyFont="1" applyBorder="1" applyAlignment="1">
      <alignment vertical="center"/>
    </xf>
    <xf numFmtId="0" fontId="5" fillId="0" borderId="7" xfId="0" applyFont="1" applyBorder="1" applyAlignment="1">
      <alignment horizontal="center" vertical="center"/>
    </xf>
    <xf numFmtId="0" fontId="6" fillId="0" borderId="5" xfId="0" applyFont="1" applyBorder="1" applyAlignment="1">
      <alignment horizontal="center" vertical="center"/>
    </xf>
    <xf numFmtId="0" fontId="12" fillId="0" borderId="8" xfId="0" applyFont="1" applyBorder="1" applyAlignment="1">
      <alignment vertical="center"/>
    </xf>
    <xf numFmtId="0" fontId="6" fillId="0" borderId="3" xfId="0" applyFont="1" applyBorder="1" applyAlignment="1">
      <alignment vertical="center"/>
    </xf>
    <xf numFmtId="0" fontId="12" fillId="0" borderId="6" xfId="0" applyFont="1" applyBorder="1" applyAlignment="1">
      <alignment horizontal="left" vertical="center"/>
    </xf>
    <xf numFmtId="0" fontId="18" fillId="0" borderId="6" xfId="0" applyFont="1" applyBorder="1" applyAlignment="1">
      <alignment horizontal="right" vertical="center"/>
    </xf>
    <xf numFmtId="1" fontId="8" fillId="0" borderId="7" xfId="0" applyNumberFormat="1" applyFont="1" applyBorder="1" applyAlignment="1">
      <alignment horizontal="center" vertical="center"/>
    </xf>
    <xf numFmtId="164" fontId="8" fillId="0" borderId="7" xfId="0" applyNumberFormat="1" applyFont="1" applyBorder="1" applyAlignment="1">
      <alignment horizontal="center" vertical="center"/>
    </xf>
    <xf numFmtId="2" fontId="19" fillId="0" borderId="7" xfId="0" applyNumberFormat="1" applyFont="1" applyBorder="1" applyAlignment="1">
      <alignment horizontal="center" vertical="center"/>
    </xf>
    <xf numFmtId="2" fontId="8" fillId="0" borderId="7" xfId="0" applyNumberFormat="1" applyFont="1" applyBorder="1" applyAlignment="1">
      <alignment horizontal="center" vertical="center"/>
    </xf>
    <xf numFmtId="0" fontId="12" fillId="0" borderId="7" xfId="0" applyFont="1" applyBorder="1" applyAlignment="1">
      <alignment horizontal="center" vertical="center" wrapText="1"/>
    </xf>
    <xf numFmtId="0" fontId="12" fillId="0" borderId="10" xfId="0" quotePrefix="1" applyFont="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165" fontId="8" fillId="0" borderId="7" xfId="0" applyNumberFormat="1" applyFont="1" applyBorder="1" applyAlignment="1">
      <alignment horizontal="center" vertical="center"/>
    </xf>
    <xf numFmtId="2" fontId="8" fillId="0" borderId="7" xfId="0" applyNumberFormat="1" applyFont="1" applyBorder="1" applyAlignment="1">
      <alignment horizontal="center" vertical="center"/>
    </xf>
    <xf numFmtId="0" fontId="1" fillId="0" borderId="0" xfId="0" applyFont="1" applyAlignment="1">
      <alignment horizontal="left" wrapText="1"/>
    </xf>
    <xf numFmtId="0" fontId="1" fillId="0" borderId="0" xfId="0" applyFont="1" applyBorder="1" applyAlignment="1">
      <alignment horizontal="center" wrapText="1"/>
    </xf>
    <xf numFmtId="0" fontId="26" fillId="2" borderId="0" xfId="0" applyFont="1" applyFill="1" applyAlignment="1">
      <alignment horizontal="left" vertical="center" wrapText="1"/>
    </xf>
    <xf numFmtId="166" fontId="1" fillId="0" borderId="0" xfId="0" applyNumberFormat="1" applyFont="1" applyAlignment="1">
      <alignment horizontal="right" wrapText="1"/>
    </xf>
    <xf numFmtId="0" fontId="1" fillId="0" borderId="0" xfId="0" applyNumberFormat="1" applyFont="1" applyAlignment="1">
      <alignment horizontal="right" wrapText="1"/>
    </xf>
    <xf numFmtId="165" fontId="1" fillId="0" borderId="0" xfId="0" applyNumberFormat="1" applyFont="1" applyAlignment="1">
      <alignment horizontal="right" wrapText="1"/>
    </xf>
    <xf numFmtId="0" fontId="13" fillId="5" borderId="0" xfId="0" applyFont="1" applyFill="1" applyBorder="1" applyAlignment="1">
      <alignment horizontal="center" wrapText="1"/>
    </xf>
    <xf numFmtId="0" fontId="13" fillId="5" borderId="19" xfId="0" applyFont="1" applyFill="1" applyBorder="1" applyAlignment="1">
      <alignment horizontal="center" wrapText="1"/>
    </xf>
    <xf numFmtId="165" fontId="1" fillId="0" borderId="0" xfId="0" applyNumberFormat="1" applyFont="1" applyAlignment="1">
      <alignment horizontal="right" wrapText="1"/>
    </xf>
    <xf numFmtId="0" fontId="1" fillId="6" borderId="0" xfId="0" applyFont="1" applyFill="1" applyAlignment="1">
      <alignment wrapText="1"/>
    </xf>
    <xf numFmtId="0" fontId="4" fillId="6" borderId="0" xfId="0" applyFont="1" applyFill="1" applyAlignment="1">
      <alignment vertical="center" wrapText="1"/>
    </xf>
    <xf numFmtId="0" fontId="13" fillId="6" borderId="0" xfId="0" applyFont="1" applyFill="1" applyAlignment="1">
      <alignment wrapText="1"/>
    </xf>
    <xf numFmtId="0" fontId="13" fillId="0" borderId="0" xfId="0" applyFont="1" applyAlignment="1"/>
    <xf numFmtId="0" fontId="1" fillId="5" borderId="17" xfId="0" applyFont="1" applyFill="1" applyBorder="1" applyAlignment="1">
      <alignment horizontal="center" wrapText="1"/>
    </xf>
    <xf numFmtId="0" fontId="13" fillId="0" borderId="0" xfId="0" applyFont="1" applyAlignment="1">
      <alignment horizontal="center" wrapText="1"/>
    </xf>
    <xf numFmtId="0" fontId="13" fillId="6" borderId="0" xfId="0" applyFont="1" applyFill="1" applyAlignment="1">
      <alignment horizontal="center" wrapText="1"/>
    </xf>
    <xf numFmtId="166" fontId="1" fillId="0" borderId="0" xfId="0" applyNumberFormat="1" applyFont="1" applyAlignment="1">
      <alignment wrapText="1"/>
    </xf>
    <xf numFmtId="166" fontId="1" fillId="0" borderId="0" xfId="0" applyNumberFormat="1" applyFont="1" applyAlignment="1">
      <alignment wrapText="1"/>
    </xf>
    <xf numFmtId="166" fontId="13" fillId="0" borderId="0" xfId="0" applyNumberFormat="1" applyFont="1" applyAlignment="1">
      <alignment vertical="center" wrapText="1"/>
    </xf>
    <xf numFmtId="166" fontId="13" fillId="0" borderId="0" xfId="0" applyNumberFormat="1" applyFont="1" applyAlignment="1">
      <alignment vertical="center" wrapText="1"/>
    </xf>
    <xf numFmtId="170" fontId="1" fillId="0" borderId="0" xfId="0" applyNumberFormat="1" applyFont="1" applyAlignment="1">
      <alignment wrapText="1"/>
    </xf>
    <xf numFmtId="0" fontId="13" fillId="0" borderId="0" xfId="0" applyFont="1" applyAlignment="1">
      <alignment vertical="center" wrapText="1"/>
    </xf>
    <xf numFmtId="0" fontId="1" fillId="6" borderId="14" xfId="0" applyFont="1" applyFill="1" applyBorder="1" applyAlignment="1">
      <alignment horizontal="center" wrapText="1"/>
    </xf>
    <xf numFmtId="0" fontId="1" fillId="6" borderId="15" xfId="0" applyFont="1" applyFill="1" applyBorder="1" applyAlignment="1">
      <alignment horizontal="center" wrapText="1"/>
    </xf>
    <xf numFmtId="0" fontId="1" fillId="6" borderId="16" xfId="0" applyFont="1" applyFill="1" applyBorder="1" applyAlignment="1">
      <alignment horizontal="center" wrapText="1"/>
    </xf>
    <xf numFmtId="9" fontId="13" fillId="6" borderId="23" xfId="0" applyNumberFormat="1" applyFont="1" applyFill="1" applyBorder="1" applyAlignment="1">
      <alignment horizontal="center" vertical="center" wrapText="1"/>
    </xf>
    <xf numFmtId="9" fontId="1" fillId="6" borderId="21" xfId="0" applyNumberFormat="1" applyFont="1" applyFill="1" applyBorder="1" applyAlignment="1">
      <alignment horizontal="center" wrapText="1"/>
    </xf>
    <xf numFmtId="9" fontId="1" fillId="6" borderId="21" xfId="0" applyNumberFormat="1" applyFont="1" applyFill="1" applyBorder="1" applyAlignment="1">
      <alignment horizontal="center" vertical="center" wrapText="1"/>
    </xf>
    <xf numFmtId="9" fontId="1" fillId="6" borderId="24" xfId="0" applyNumberFormat="1" applyFont="1" applyFill="1" applyBorder="1" applyAlignment="1">
      <alignment horizontal="center" wrapText="1"/>
    </xf>
    <xf numFmtId="165" fontId="1" fillId="0" borderId="20" xfId="0" applyNumberFormat="1" applyFont="1" applyBorder="1" applyAlignment="1">
      <alignment wrapText="1"/>
    </xf>
    <xf numFmtId="165" fontId="1" fillId="0" borderId="12" xfId="0" applyNumberFormat="1" applyFont="1" applyBorder="1" applyAlignment="1">
      <alignment wrapText="1"/>
    </xf>
    <xf numFmtId="165" fontId="1" fillId="0" borderId="13" xfId="0" applyNumberFormat="1" applyFont="1" applyBorder="1" applyAlignment="1">
      <alignment wrapText="1"/>
    </xf>
    <xf numFmtId="165" fontId="1" fillId="0" borderId="19" xfId="0" applyNumberFormat="1" applyFont="1" applyBorder="1" applyAlignment="1">
      <alignment wrapText="1"/>
    </xf>
    <xf numFmtId="165" fontId="1" fillId="0" borderId="0" xfId="0" applyNumberFormat="1" applyFont="1" applyBorder="1" applyAlignment="1">
      <alignment wrapText="1"/>
    </xf>
    <xf numFmtId="165" fontId="1" fillId="0" borderId="17" xfId="0" applyNumberFormat="1" applyFont="1" applyBorder="1" applyAlignment="1">
      <alignment wrapText="1"/>
    </xf>
    <xf numFmtId="165" fontId="13" fillId="0" borderId="19" xfId="0" applyNumberFormat="1" applyFont="1" applyBorder="1" applyAlignment="1">
      <alignment vertical="center" wrapText="1"/>
    </xf>
    <xf numFmtId="165" fontId="13" fillId="0" borderId="0" xfId="0" applyNumberFormat="1" applyFont="1" applyBorder="1" applyAlignment="1">
      <alignment vertical="center" wrapText="1"/>
    </xf>
    <xf numFmtId="165" fontId="13" fillId="0" borderId="17" xfId="0" applyNumberFormat="1" applyFont="1" applyBorder="1" applyAlignment="1">
      <alignment vertical="center" wrapText="1"/>
    </xf>
    <xf numFmtId="165" fontId="1" fillId="0" borderId="22" xfId="0" applyNumberFormat="1" applyFont="1" applyBorder="1" applyAlignment="1">
      <alignment wrapText="1"/>
    </xf>
    <xf numFmtId="165" fontId="1" fillId="0" borderId="11" xfId="0" applyNumberFormat="1" applyFont="1" applyBorder="1" applyAlignment="1">
      <alignment wrapText="1"/>
    </xf>
    <xf numFmtId="165" fontId="1" fillId="0" borderId="18" xfId="0" applyNumberFormat="1" applyFont="1" applyBorder="1" applyAlignment="1">
      <alignment wrapText="1"/>
    </xf>
    <xf numFmtId="0" fontId="1" fillId="6" borderId="21" xfId="0" applyFont="1" applyFill="1" applyBorder="1" applyAlignment="1">
      <alignment wrapText="1"/>
    </xf>
    <xf numFmtId="0" fontId="4" fillId="6" borderId="21" xfId="0" applyFont="1" applyFill="1" applyBorder="1" applyAlignment="1">
      <alignment vertical="center" wrapText="1"/>
    </xf>
    <xf numFmtId="0" fontId="1" fillId="6" borderId="24" xfId="0" applyFont="1" applyFill="1" applyBorder="1" applyAlignment="1">
      <alignment wrapText="1"/>
    </xf>
    <xf numFmtId="2" fontId="1" fillId="0" borderId="16" xfId="0" applyNumberFormat="1" applyFont="1" applyBorder="1" applyAlignment="1">
      <alignment horizontal="center" wrapText="1"/>
    </xf>
    <xf numFmtId="2" fontId="13" fillId="0" borderId="0" xfId="0" applyNumberFormat="1" applyFont="1" applyBorder="1" applyAlignment="1">
      <alignment horizontal="right" wrapText="1"/>
    </xf>
    <xf numFmtId="0" fontId="13" fillId="0" borderId="0" xfId="0" applyFont="1" applyBorder="1" applyAlignment="1">
      <alignment horizontal="right"/>
    </xf>
    <xf numFmtId="166" fontId="1" fillId="0" borderId="0" xfId="0" applyNumberFormat="1" applyFont="1" applyBorder="1" applyAlignment="1">
      <alignment horizontal="left" wrapText="1"/>
    </xf>
    <xf numFmtId="0" fontId="13" fillId="0" borderId="0" xfId="0" applyFont="1" applyBorder="1" applyAlignment="1">
      <alignment horizontal="left"/>
    </xf>
    <xf numFmtId="0" fontId="13" fillId="0" borderId="0" xfId="0" applyFont="1" applyAlignment="1">
      <alignment horizontal="center"/>
    </xf>
    <xf numFmtId="0" fontId="13" fillId="0" borderId="0" xfId="0" applyFont="1" applyAlignment="1">
      <alignment horizontal="right" wrapText="1"/>
    </xf>
    <xf numFmtId="1" fontId="31" fillId="0" borderId="22" xfId="0" applyNumberFormat="1" applyFont="1" applyBorder="1" applyAlignment="1">
      <alignment horizontal="right" wrapText="1"/>
    </xf>
    <xf numFmtId="1" fontId="31" fillId="0" borderId="11" xfId="0" applyNumberFormat="1" applyFont="1" applyBorder="1" applyAlignment="1">
      <alignment horizontal="right" wrapText="1"/>
    </xf>
    <xf numFmtId="0" fontId="13" fillId="0" borderId="17"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1" fontId="13" fillId="0" borderId="15" xfId="0" applyNumberFormat="1" applyFont="1" applyBorder="1" applyAlignment="1">
      <alignment horizontal="right" wrapText="1"/>
    </xf>
    <xf numFmtId="1" fontId="13" fillId="0" borderId="16" xfId="0" applyNumberFormat="1" applyFont="1" applyBorder="1" applyAlignment="1">
      <alignment horizontal="right" wrapText="1"/>
    </xf>
    <xf numFmtId="1" fontId="31" fillId="0" borderId="14" xfId="0" applyNumberFormat="1" applyFont="1" applyBorder="1" applyAlignment="1">
      <alignment horizontal="right" wrapText="1"/>
    </xf>
    <xf numFmtId="1" fontId="31" fillId="0" borderId="15" xfId="0" applyNumberFormat="1" applyFont="1" applyBorder="1" applyAlignment="1">
      <alignment horizontal="right" wrapText="1"/>
    </xf>
    <xf numFmtId="0" fontId="16" fillId="0" borderId="14" xfId="0" applyFont="1" applyFill="1" applyBorder="1" applyAlignment="1">
      <alignment horizontal="center" wrapText="1"/>
    </xf>
    <xf numFmtId="0" fontId="16" fillId="0" borderId="15" xfId="0" applyFont="1" applyFill="1" applyBorder="1" applyAlignment="1">
      <alignment horizontal="center" wrapText="1"/>
    </xf>
    <xf numFmtId="0" fontId="16" fillId="0" borderId="16" xfId="0" applyFont="1" applyFill="1" applyBorder="1" applyAlignment="1">
      <alignment horizontal="center" wrapText="1"/>
    </xf>
    <xf numFmtId="0" fontId="16" fillId="0" borderId="12" xfId="0" applyFont="1" applyFill="1" applyBorder="1" applyAlignment="1">
      <alignment horizontal="center" wrapText="1"/>
    </xf>
    <xf numFmtId="0" fontId="16" fillId="0" borderId="20" xfId="0" applyFont="1" applyFill="1" applyBorder="1" applyAlignment="1">
      <alignment horizontal="center" wrapText="1"/>
    </xf>
    <xf numFmtId="0" fontId="16" fillId="0" borderId="13" xfId="0" applyFont="1" applyFill="1" applyBorder="1" applyAlignment="1">
      <alignment horizontal="center" wrapText="1"/>
    </xf>
    <xf numFmtId="0" fontId="13" fillId="5" borderId="17" xfId="0" applyFont="1" applyFill="1" applyBorder="1" applyAlignment="1">
      <alignment horizontal="center"/>
    </xf>
    <xf numFmtId="1" fontId="13" fillId="0" borderId="14" xfId="0" applyNumberFormat="1" applyFont="1" applyBorder="1" applyAlignment="1">
      <alignment horizontal="right" wrapText="1"/>
    </xf>
    <xf numFmtId="166" fontId="1" fillId="0" borderId="15" xfId="0" applyNumberFormat="1" applyFont="1" applyBorder="1" applyAlignment="1">
      <alignment horizontal="right" wrapText="1"/>
    </xf>
    <xf numFmtId="166" fontId="13" fillId="0" borderId="15" xfId="0" applyNumberFormat="1" applyFont="1" applyBorder="1" applyAlignment="1">
      <alignment horizontal="right" wrapText="1"/>
    </xf>
    <xf numFmtId="0" fontId="16" fillId="0" borderId="0" xfId="0" applyNumberFormat="1" applyFont="1" applyAlignment="1">
      <alignment horizontal="right" wrapText="1"/>
    </xf>
    <xf numFmtId="165" fontId="16" fillId="0" borderId="0" xfId="0" applyNumberFormat="1" applyFont="1" applyAlignment="1">
      <alignment horizontal="right" wrapText="1"/>
    </xf>
    <xf numFmtId="1" fontId="31" fillId="0" borderId="16" xfId="0" applyNumberFormat="1" applyFont="1" applyBorder="1" applyAlignment="1">
      <alignment horizontal="right" wrapText="1"/>
    </xf>
    <xf numFmtId="166" fontId="1" fillId="6" borderId="0" xfId="0" applyNumberFormat="1" applyFont="1" applyFill="1" applyAlignment="1">
      <alignment wrapText="1"/>
    </xf>
    <xf numFmtId="0" fontId="28" fillId="6" borderId="0" xfId="0" applyFont="1" applyFill="1" applyBorder="1" applyAlignment="1">
      <alignment horizontal="left"/>
    </xf>
    <xf numFmtId="0" fontId="28" fillId="6" borderId="0" xfId="0" applyFont="1" applyFill="1" applyBorder="1" applyAlignment="1">
      <alignment horizontal="center"/>
    </xf>
    <xf numFmtId="0" fontId="16" fillId="6" borderId="0" xfId="0" applyFont="1" applyFill="1" applyBorder="1" applyAlignment="1">
      <alignment horizontal="center" wrapText="1"/>
    </xf>
    <xf numFmtId="0" fontId="28" fillId="6" borderId="0" xfId="0" applyFont="1" applyFill="1" applyBorder="1" applyAlignment="1">
      <alignment horizontal="right"/>
    </xf>
    <xf numFmtId="0" fontId="28" fillId="6" borderId="0" xfId="0" applyFont="1" applyFill="1" applyBorder="1" applyAlignment="1">
      <alignment horizontal="right" wrapText="1"/>
    </xf>
    <xf numFmtId="0" fontId="15" fillId="3" borderId="3"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15"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0" fillId="0" borderId="0" xfId="0" applyAlignment="1">
      <alignment vertical="center" wrapText="1"/>
    </xf>
    <xf numFmtId="0" fontId="3" fillId="4"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wrapText="1"/>
    </xf>
    <xf numFmtId="0" fontId="2" fillId="3" borderId="0" xfId="0" applyFont="1" applyFill="1" applyAlignment="1">
      <alignment horizontal="center" vertical="center" wrapText="1"/>
    </xf>
    <xf numFmtId="0" fontId="3" fillId="2" borderId="0" xfId="0" applyFont="1" applyFill="1" applyBorder="1" applyAlignment="1">
      <alignment horizontal="center" vertical="center" wrapText="1"/>
    </xf>
    <xf numFmtId="0" fontId="1" fillId="0" borderId="0" xfId="0" applyFont="1" applyBorder="1" applyAlignment="1">
      <alignment horizontal="center" wrapText="1"/>
    </xf>
    <xf numFmtId="0" fontId="26" fillId="2" borderId="0" xfId="0" applyFont="1" applyFill="1" applyAlignment="1">
      <alignment horizontal="left" vertical="center" wrapText="1"/>
    </xf>
    <xf numFmtId="0" fontId="14" fillId="2" borderId="0" xfId="0" applyFont="1" applyFill="1" applyAlignment="1">
      <alignment horizontal="center" vertical="center" wrapText="1"/>
    </xf>
    <xf numFmtId="0" fontId="13" fillId="5" borderId="14" xfId="0" applyFont="1" applyFill="1"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15" fillId="2" borderId="11" xfId="0" applyFont="1" applyFill="1" applyBorder="1" applyAlignment="1">
      <alignment horizontal="center" vertical="center" wrapText="1"/>
    </xf>
    <xf numFmtId="0" fontId="0" fillId="0" borderId="11" xfId="0" applyBorder="1" applyAlignment="1">
      <alignment horizontal="center" vertical="center" wrapText="1"/>
    </xf>
    <xf numFmtId="0" fontId="27" fillId="0" borderId="0" xfId="0" applyFont="1" applyAlignment="1">
      <alignment horizontal="center" wrapText="1"/>
    </xf>
    <xf numFmtId="0" fontId="29" fillId="0" borderId="0" xfId="0" applyFont="1" applyAlignment="1">
      <alignment horizontal="center" wrapText="1"/>
    </xf>
    <xf numFmtId="0" fontId="27" fillId="0" borderId="11" xfId="0" applyFont="1" applyBorder="1" applyAlignment="1">
      <alignment horizontal="center" wrapText="1"/>
    </xf>
    <xf numFmtId="0" fontId="1" fillId="6" borderId="23" xfId="0" applyFont="1" applyFill="1" applyBorder="1" applyAlignment="1">
      <alignment wrapText="1"/>
    </xf>
    <xf numFmtId="0" fontId="1" fillId="6" borderId="21" xfId="0" applyFont="1" applyFill="1" applyBorder="1" applyAlignment="1">
      <alignment wrapText="1"/>
    </xf>
    <xf numFmtId="0" fontId="1" fillId="6" borderId="24" xfId="0" applyFont="1" applyFill="1" applyBorder="1" applyAlignment="1">
      <alignment wrapText="1"/>
    </xf>
    <xf numFmtId="0" fontId="13" fillId="5" borderId="19" xfId="0" applyFont="1" applyFill="1" applyBorder="1" applyAlignment="1">
      <alignment horizontal="center" wrapText="1"/>
    </xf>
    <xf numFmtId="0" fontId="0" fillId="0" borderId="19" xfId="0" applyBorder="1" applyAlignment="1">
      <alignment horizontal="center" wrapText="1"/>
    </xf>
    <xf numFmtId="0" fontId="13" fillId="5" borderId="0" xfId="0" applyFont="1" applyFill="1" applyBorder="1" applyAlignment="1">
      <alignment horizontal="center" wrapText="1"/>
    </xf>
    <xf numFmtId="0" fontId="0" fillId="0" borderId="0" xfId="0" applyBorder="1" applyAlignment="1">
      <alignment horizontal="center" wrapText="1"/>
    </xf>
    <xf numFmtId="0" fontId="27" fillId="0" borderId="0" xfId="0" applyFont="1" applyBorder="1" applyAlignment="1">
      <alignment horizontal="center" wrapText="1"/>
    </xf>
    <xf numFmtId="0" fontId="13" fillId="6" borderId="14" xfId="0" applyFont="1" applyFill="1" applyBorder="1" applyAlignment="1">
      <alignment horizontal="center" wrapText="1"/>
    </xf>
    <xf numFmtId="0" fontId="1" fillId="6" borderId="15" xfId="0" applyFont="1" applyFill="1" applyBorder="1" applyAlignment="1">
      <alignment horizontal="center" wrapText="1"/>
    </xf>
    <xf numFmtId="0" fontId="1" fillId="6" borderId="16" xfId="0" applyFont="1" applyFill="1" applyBorder="1" applyAlignment="1">
      <alignment horizontal="center" wrapText="1"/>
    </xf>
    <xf numFmtId="0" fontId="13" fillId="6" borderId="22" xfId="0" applyFont="1" applyFill="1" applyBorder="1" applyAlignment="1">
      <alignment horizontal="center" wrapText="1"/>
    </xf>
    <xf numFmtId="0" fontId="1" fillId="6" borderId="11" xfId="0" applyFont="1" applyFill="1" applyBorder="1" applyAlignment="1">
      <alignment horizontal="center" wrapText="1"/>
    </xf>
    <xf numFmtId="0" fontId="1" fillId="6" borderId="18" xfId="0" applyFont="1" applyFill="1" applyBorder="1" applyAlignment="1">
      <alignment horizontal="center" wrapText="1"/>
    </xf>
    <xf numFmtId="0" fontId="13" fillId="6" borderId="23" xfId="0" applyFont="1" applyFill="1" applyBorder="1" applyAlignment="1">
      <alignment horizontal="center" wrapText="1"/>
    </xf>
    <xf numFmtId="0" fontId="0" fillId="0" borderId="21" xfId="0" applyBorder="1" applyAlignment="1">
      <alignment wrapText="1"/>
    </xf>
    <xf numFmtId="0" fontId="0" fillId="0" borderId="24" xfId="0" applyBorder="1" applyAlignment="1">
      <alignment wrapText="1"/>
    </xf>
    <xf numFmtId="0" fontId="30" fillId="0" borderId="14" xfId="0" applyFont="1" applyBorder="1" applyAlignment="1">
      <alignment horizontal="center" wrapText="1"/>
    </xf>
    <xf numFmtId="0" fontId="29" fillId="0" borderId="15" xfId="0" applyFont="1" applyBorder="1" applyAlignment="1">
      <alignment horizontal="center" wrapText="1"/>
    </xf>
    <xf numFmtId="0" fontId="29" fillId="0" borderId="16" xfId="0" applyFont="1" applyBorder="1" applyAlignment="1">
      <alignment horizontal="center" wrapText="1"/>
    </xf>
    <xf numFmtId="0" fontId="0" fillId="0" borderId="0" xfId="0" applyAlignment="1">
      <alignment horizontal="center" wrapText="1"/>
    </xf>
    <xf numFmtId="0" fontId="0" fillId="0" borderId="0" xfId="0" applyAlignment="1">
      <alignment horizontal="center" vertical="center" wrapText="1"/>
    </xf>
    <xf numFmtId="0" fontId="13" fillId="0" borderId="14" xfId="0" applyFont="1" applyBorder="1" applyAlignment="1">
      <alignment horizontal="center" wrapText="1"/>
    </xf>
    <xf numFmtId="0" fontId="13" fillId="5" borderId="17" xfId="0" applyFont="1" applyFill="1" applyBorder="1" applyAlignment="1">
      <alignment horizontal="center" wrapText="1"/>
    </xf>
    <xf numFmtId="0" fontId="0" fillId="0" borderId="17" xfId="0" applyBorder="1" applyAlignment="1">
      <alignment horizontal="center" wrapText="1"/>
    </xf>
    <xf numFmtId="0" fontId="16" fillId="0" borderId="14" xfId="0" applyFont="1" applyFill="1" applyBorder="1" applyAlignment="1">
      <alignment horizontal="center" wrapText="1"/>
    </xf>
    <xf numFmtId="0" fontId="32" fillId="0" borderId="15" xfId="0" applyFont="1" applyFill="1" applyBorder="1" applyAlignment="1">
      <alignment horizontal="center" wrapText="1"/>
    </xf>
    <xf numFmtId="0" fontId="32" fillId="0" borderId="16" xfId="0" applyFont="1" applyFill="1" applyBorder="1" applyAlignment="1">
      <alignment horizontal="center" wrapText="1"/>
    </xf>
    <xf numFmtId="0" fontId="16" fillId="0" borderId="19" xfId="0" applyFont="1" applyFill="1" applyBorder="1" applyAlignment="1">
      <alignment horizontal="center" wrapText="1"/>
    </xf>
    <xf numFmtId="0" fontId="32" fillId="0" borderId="0" xfId="0" applyFont="1" applyFill="1" applyBorder="1" applyAlignment="1">
      <alignment horizontal="center" wrapText="1"/>
    </xf>
    <xf numFmtId="0" fontId="32" fillId="0" borderId="17" xfId="0" applyFont="1" applyFill="1" applyBorder="1" applyAlignment="1">
      <alignment horizontal="center" wrapText="1"/>
    </xf>
    <xf numFmtId="0" fontId="32" fillId="0" borderId="19" xfId="0" applyFont="1" applyFill="1" applyBorder="1" applyAlignment="1">
      <alignment horizontal="center" wrapText="1"/>
    </xf>
    <xf numFmtId="0" fontId="16" fillId="0" borderId="20" xfId="0" applyFont="1" applyFill="1" applyBorder="1" applyAlignment="1">
      <alignment horizontal="center" wrapText="1"/>
    </xf>
    <xf numFmtId="0" fontId="32" fillId="0" borderId="12" xfId="0" applyFont="1" applyFill="1" applyBorder="1" applyAlignment="1">
      <alignment horizontal="center" wrapText="1"/>
    </xf>
    <xf numFmtId="0" fontId="32" fillId="0" borderId="13" xfId="0" applyFont="1" applyFill="1" applyBorder="1" applyAlignment="1">
      <alignment horizontal="center" wrapText="1"/>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365760</xdr:colOff>
      <xdr:row>10</xdr:row>
      <xdr:rowOff>0</xdr:rowOff>
    </xdr:from>
    <xdr:to>
      <xdr:col>5</xdr:col>
      <xdr:colOff>121920</xdr:colOff>
      <xdr:row>12</xdr:row>
      <xdr:rowOff>20320</xdr:rowOff>
    </xdr:to>
    <xdr:sp macro="" textlink="">
      <xdr:nvSpPr>
        <xdr:cNvPr id="6" name="Rounded Rectangle 5"/>
        <xdr:cNvSpPr/>
      </xdr:nvSpPr>
      <xdr:spPr>
        <a:xfrm>
          <a:off x="1808480" y="2296160"/>
          <a:ext cx="1920240" cy="386080"/>
        </a:xfrm>
        <a:prstGeom prst="roundRect">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ctr"/>
          <a:endParaRPr lang="en-US" sz="1100"/>
        </a:p>
      </xdr:txBody>
    </xdr:sp>
    <xdr:clientData/>
  </xdr:twoCellAnchor>
  <xdr:twoCellAnchor>
    <xdr:from>
      <xdr:col>2</xdr:col>
      <xdr:colOff>396240</xdr:colOff>
      <xdr:row>12</xdr:row>
      <xdr:rowOff>132080</xdr:rowOff>
    </xdr:from>
    <xdr:to>
      <xdr:col>3</xdr:col>
      <xdr:colOff>132080</xdr:colOff>
      <xdr:row>14</xdr:row>
      <xdr:rowOff>162560</xdr:rowOff>
    </xdr:to>
    <xdr:sp macro="" textlink="">
      <xdr:nvSpPr>
        <xdr:cNvPr id="7" name="Rounded Rectangle 6"/>
        <xdr:cNvSpPr/>
      </xdr:nvSpPr>
      <xdr:spPr>
        <a:xfrm>
          <a:off x="1838960" y="2794000"/>
          <a:ext cx="457200" cy="396240"/>
        </a:xfrm>
        <a:prstGeom prst="roundRect">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ctr"/>
          <a:endParaRPr lang="en-US" sz="1100"/>
        </a:p>
      </xdr:txBody>
    </xdr:sp>
    <xdr:clientData/>
  </xdr:twoCellAnchor>
  <xdr:twoCellAnchor>
    <xdr:from>
      <xdr:col>2</xdr:col>
      <xdr:colOff>365760</xdr:colOff>
      <xdr:row>16</xdr:row>
      <xdr:rowOff>0</xdr:rowOff>
    </xdr:from>
    <xdr:to>
      <xdr:col>5</xdr:col>
      <xdr:colOff>91440</xdr:colOff>
      <xdr:row>18</xdr:row>
      <xdr:rowOff>20320</xdr:rowOff>
    </xdr:to>
    <xdr:sp macro="" textlink="">
      <xdr:nvSpPr>
        <xdr:cNvPr id="8" name="Rounded Rectangle 7"/>
        <xdr:cNvSpPr/>
      </xdr:nvSpPr>
      <xdr:spPr>
        <a:xfrm>
          <a:off x="1808480" y="3393440"/>
          <a:ext cx="1889760" cy="386080"/>
        </a:xfrm>
        <a:prstGeom prst="roundRect">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ctr"/>
          <a:endParaRPr lang="en-US" sz="1100"/>
        </a:p>
      </xdr:txBody>
    </xdr:sp>
    <xdr:clientData/>
  </xdr:twoCellAnchor>
  <xdr:twoCellAnchor>
    <xdr:from>
      <xdr:col>2</xdr:col>
      <xdr:colOff>193040</xdr:colOff>
      <xdr:row>19</xdr:row>
      <xdr:rowOff>152400</xdr:rowOff>
    </xdr:from>
    <xdr:to>
      <xdr:col>5</xdr:col>
      <xdr:colOff>182880</xdr:colOff>
      <xdr:row>25</xdr:row>
      <xdr:rowOff>20320</xdr:rowOff>
    </xdr:to>
    <xdr:sp macro="" textlink="">
      <xdr:nvSpPr>
        <xdr:cNvPr id="9" name="Rounded Rectangle 8"/>
        <xdr:cNvSpPr/>
      </xdr:nvSpPr>
      <xdr:spPr>
        <a:xfrm>
          <a:off x="1635760" y="4094480"/>
          <a:ext cx="2153920" cy="965200"/>
        </a:xfrm>
        <a:prstGeom prst="roundRect">
          <a:avLst/>
        </a:prstGeom>
        <a:noFill/>
      </xdr:spPr>
      <xdr:style>
        <a:lnRef idx="1">
          <a:schemeClr val="accent1"/>
        </a:lnRef>
        <a:fillRef idx="3">
          <a:schemeClr val="accent1"/>
        </a:fillRef>
        <a:effectRef idx="2">
          <a:schemeClr val="accent1"/>
        </a:effectRef>
        <a:fontRef idx="minor">
          <a:schemeClr val="lt1"/>
        </a:fontRef>
      </xdr:style>
      <xdr:txBody>
        <a:bodyPr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40"/>
  <sheetViews>
    <sheetView workbookViewId="0">
      <selection activeCell="D17" sqref="D17"/>
    </sheetView>
  </sheetViews>
  <sheetFormatPr defaultColWidth="8.875" defaultRowHeight="15.75" x14ac:dyDescent="0.25"/>
  <cols>
    <col min="1" max="1" width="53.5" style="1" customWidth="1"/>
    <col min="2" max="2" width="7.375" style="2" customWidth="1"/>
    <col min="3" max="3" width="1.5" style="1" customWidth="1"/>
    <col min="4" max="4" width="37.625" style="1" customWidth="1"/>
    <col min="5" max="5" width="8.875" style="2"/>
    <col min="6" max="6" width="1.125" style="1" customWidth="1"/>
    <col min="7" max="9" width="8.875" style="1"/>
    <col min="10" max="10" width="13.875" style="1" customWidth="1"/>
    <col min="11" max="11" width="1.125" style="1" customWidth="1"/>
    <col min="12" max="15" width="8.875" style="1"/>
    <col min="16" max="16" width="1.125" style="1" customWidth="1"/>
    <col min="17" max="16384" width="8.875" style="1"/>
  </cols>
  <sheetData>
    <row r="1" spans="1:20" s="5" customFormat="1" ht="26.25" customHeight="1" x14ac:dyDescent="0.25">
      <c r="A1" s="149" t="s">
        <v>3</v>
      </c>
      <c r="B1" s="149"/>
      <c r="C1" s="149"/>
      <c r="D1" s="149"/>
      <c r="E1" s="149"/>
      <c r="G1" s="143" t="s">
        <v>59</v>
      </c>
      <c r="H1" s="143"/>
      <c r="I1" s="143"/>
      <c r="J1" s="143"/>
      <c r="L1" s="143"/>
      <c r="M1" s="143"/>
      <c r="N1" s="143"/>
      <c r="O1" s="143"/>
      <c r="Q1" s="142" t="s">
        <v>70</v>
      </c>
      <c r="R1" s="143"/>
      <c r="S1" s="143"/>
      <c r="T1" s="143"/>
    </row>
    <row r="2" spans="1:20" s="5" customFormat="1" ht="12.75" customHeight="1" thickBot="1" x14ac:dyDescent="0.3">
      <c r="B2" s="6"/>
      <c r="E2" s="6"/>
      <c r="G2" s="143"/>
      <c r="H2" s="143"/>
      <c r="I2" s="143"/>
      <c r="J2" s="143"/>
      <c r="L2" s="143"/>
      <c r="M2" s="143"/>
      <c r="N2" s="143"/>
      <c r="O2" s="143"/>
      <c r="Q2" s="143"/>
      <c r="R2" s="143"/>
      <c r="S2" s="143"/>
      <c r="T2" s="143"/>
    </row>
    <row r="3" spans="1:20" s="5" customFormat="1" ht="15.95" customHeight="1" thickBot="1" x14ac:dyDescent="0.3">
      <c r="A3" s="50" t="s">
        <v>60</v>
      </c>
      <c r="B3" s="51"/>
      <c r="C3" s="7"/>
      <c r="D3" s="145" t="s">
        <v>20</v>
      </c>
      <c r="E3" s="135"/>
      <c r="G3" s="143"/>
      <c r="H3" s="143"/>
      <c r="I3" s="143"/>
      <c r="J3" s="143"/>
      <c r="L3" s="143"/>
      <c r="M3" s="143"/>
      <c r="N3" s="143"/>
      <c r="O3" s="143"/>
      <c r="Q3" s="143"/>
      <c r="R3" s="143"/>
      <c r="S3" s="143"/>
      <c r="T3" s="143"/>
    </row>
    <row r="4" spans="1:20" s="5" customFormat="1" ht="15.95" customHeight="1" thickBot="1" x14ac:dyDescent="0.3">
      <c r="A4" s="41" t="s">
        <v>61</v>
      </c>
      <c r="B4" s="39" t="s">
        <v>1</v>
      </c>
      <c r="D4" s="9" t="s">
        <v>29</v>
      </c>
      <c r="E4" s="8" t="s">
        <v>1</v>
      </c>
      <c r="G4" s="143"/>
      <c r="H4" s="143"/>
      <c r="I4" s="143"/>
      <c r="J4" s="143"/>
      <c r="L4" s="143"/>
      <c r="M4" s="143"/>
      <c r="N4" s="143"/>
      <c r="O4" s="143"/>
      <c r="Q4" s="143"/>
      <c r="R4" s="143"/>
      <c r="S4" s="143"/>
      <c r="T4" s="143"/>
    </row>
    <row r="5" spans="1:20" s="5" customFormat="1" ht="8.25" customHeight="1" x14ac:dyDescent="0.25">
      <c r="A5" s="16"/>
      <c r="B5" s="17"/>
      <c r="D5" s="10"/>
      <c r="E5" s="11"/>
      <c r="G5" s="143"/>
      <c r="H5" s="143"/>
      <c r="I5" s="143"/>
      <c r="J5" s="143"/>
      <c r="L5" s="143"/>
      <c r="M5" s="143"/>
      <c r="N5" s="143"/>
      <c r="O5" s="143"/>
      <c r="Q5" s="143"/>
      <c r="R5" s="143"/>
      <c r="S5" s="143"/>
      <c r="T5" s="143"/>
    </row>
    <row r="6" spans="1:20" s="5" customFormat="1" ht="21" customHeight="1" x14ac:dyDescent="0.25">
      <c r="A6" s="37" t="s">
        <v>63</v>
      </c>
      <c r="B6" s="11">
        <v>0.1</v>
      </c>
      <c r="D6" s="37" t="s">
        <v>8</v>
      </c>
      <c r="E6" s="44">
        <f>(B17="")*(4*(E7^2)*E8/((E11^2)*E13*E16))+(1-(B17=""))*B17</f>
        <v>2379.25925925926</v>
      </c>
      <c r="G6" s="143"/>
      <c r="H6" s="143"/>
      <c r="I6" s="143"/>
      <c r="J6" s="143"/>
      <c r="L6" s="143"/>
      <c r="M6" s="143"/>
      <c r="N6" s="143"/>
      <c r="O6" s="143"/>
      <c r="Q6" s="143"/>
      <c r="R6" s="143"/>
      <c r="S6" s="143"/>
      <c r="T6" s="143"/>
    </row>
    <row r="7" spans="1:20" s="5" customFormat="1" ht="21" customHeight="1" x14ac:dyDescent="0.25">
      <c r="A7" s="37" t="s">
        <v>71</v>
      </c>
      <c r="B7" s="48"/>
      <c r="D7" s="37" t="s">
        <v>84</v>
      </c>
      <c r="E7" s="46">
        <f>+IF(B7="",SQRT(B6*(1-B6)),B7)</f>
        <v>0.30000000000000004</v>
      </c>
      <c r="G7" s="143"/>
      <c r="H7" s="143"/>
      <c r="I7" s="143"/>
      <c r="J7" s="143"/>
      <c r="L7" s="143"/>
      <c r="M7" s="143"/>
      <c r="N7" s="143"/>
      <c r="O7" s="143"/>
      <c r="Q7" s="143"/>
      <c r="R7" s="143"/>
      <c r="S7" s="143"/>
      <c r="T7" s="143"/>
    </row>
    <row r="8" spans="1:20" s="5" customFormat="1" ht="21" customHeight="1" x14ac:dyDescent="0.25">
      <c r="A8" s="37" t="s">
        <v>101</v>
      </c>
      <c r="B8" s="11"/>
      <c r="D8" s="37" t="s">
        <v>98</v>
      </c>
      <c r="E8" s="53">
        <f>+(B8="")*(1+(B10*E13-1)*B9)+(1-(B8=""))*B8</f>
        <v>10.100628930817608</v>
      </c>
      <c r="G8" s="143"/>
      <c r="H8" s="143"/>
      <c r="I8" s="143"/>
      <c r="J8" s="143"/>
      <c r="L8" s="143"/>
      <c r="M8" s="143"/>
      <c r="N8" s="143"/>
      <c r="O8" s="143"/>
      <c r="Q8" s="143"/>
      <c r="R8" s="143"/>
      <c r="S8" s="143"/>
      <c r="T8" s="143"/>
    </row>
    <row r="9" spans="1:20" s="5" customFormat="1" ht="21" customHeight="1" x14ac:dyDescent="0.25">
      <c r="A9" s="37" t="s">
        <v>76</v>
      </c>
      <c r="B9" s="36">
        <f>1/3</f>
        <v>0.33333333333333331</v>
      </c>
      <c r="D9" s="37" t="s">
        <v>57</v>
      </c>
      <c r="E9" s="52">
        <f>+IF(B9="",(E8-1)/(B21*E13-1),B9)</f>
        <v>0.33333333333333331</v>
      </c>
      <c r="G9" s="143"/>
      <c r="H9" s="143"/>
      <c r="I9" s="143"/>
      <c r="J9" s="143"/>
      <c r="L9" s="143"/>
      <c r="M9" s="143"/>
      <c r="N9" s="143"/>
      <c r="O9" s="143"/>
      <c r="Q9" s="143"/>
      <c r="R9" s="143"/>
      <c r="S9" s="143"/>
      <c r="T9" s="143"/>
    </row>
    <row r="10" spans="1:20" s="5" customFormat="1" ht="21" customHeight="1" x14ac:dyDescent="0.25">
      <c r="A10" s="37" t="s">
        <v>100</v>
      </c>
      <c r="B10" s="36">
        <v>15</v>
      </c>
      <c r="D10" s="37" t="s">
        <v>62</v>
      </c>
      <c r="E10" s="45">
        <f>+B11/2</f>
        <v>1.4999999999999999E-2</v>
      </c>
      <c r="G10" s="143"/>
      <c r="H10" s="143"/>
      <c r="I10" s="143"/>
      <c r="J10" s="143"/>
      <c r="L10" s="143"/>
      <c r="M10" s="143"/>
      <c r="N10" s="143"/>
      <c r="O10" s="143"/>
      <c r="Q10" s="143"/>
      <c r="R10" s="143"/>
      <c r="S10" s="143"/>
      <c r="T10" s="143"/>
    </row>
    <row r="11" spans="1:20" s="5" customFormat="1" ht="21" customHeight="1" x14ac:dyDescent="0.25">
      <c r="A11" s="37" t="s">
        <v>99</v>
      </c>
      <c r="B11" s="38">
        <v>0.03</v>
      </c>
      <c r="D11" s="37" t="s">
        <v>89</v>
      </c>
      <c r="E11" s="47">
        <f>IF(B17="",(B11="")*B12*B6+(1-(B11=""))*B11,SQRT(4*(E7^2)*E8/(B17*E13*E16)))</f>
        <v>0.03</v>
      </c>
      <c r="G11" s="143"/>
      <c r="H11" s="143"/>
      <c r="I11" s="143"/>
      <c r="J11" s="143"/>
      <c r="L11" s="143"/>
      <c r="M11" s="143"/>
      <c r="N11" s="143"/>
      <c r="O11" s="143"/>
      <c r="Q11" s="143"/>
      <c r="R11" s="143"/>
      <c r="S11" s="143"/>
      <c r="T11" s="143"/>
    </row>
    <row r="12" spans="1:20" s="5" customFormat="1" ht="21" customHeight="1" x14ac:dyDescent="0.25">
      <c r="A12" s="43" t="s">
        <v>45</v>
      </c>
      <c r="B12" s="11"/>
      <c r="D12" s="43" t="s">
        <v>45</v>
      </c>
      <c r="E12" s="53">
        <f>+E11/B6</f>
        <v>0.3</v>
      </c>
      <c r="G12" s="143"/>
      <c r="H12" s="143"/>
      <c r="I12" s="143"/>
      <c r="J12" s="143"/>
      <c r="L12" s="143"/>
      <c r="M12" s="143"/>
      <c r="N12" s="143"/>
      <c r="O12" s="143"/>
      <c r="Q12" s="143"/>
      <c r="R12" s="143"/>
      <c r="S12" s="143"/>
      <c r="T12" s="143"/>
    </row>
    <row r="13" spans="1:20" s="5" customFormat="1" ht="21" customHeight="1" x14ac:dyDescent="0.25">
      <c r="A13" s="10" t="s">
        <v>32</v>
      </c>
      <c r="B13" s="38">
        <f>1/0.53</f>
        <v>1.8867924528301885</v>
      </c>
      <c r="D13" s="43" t="s">
        <v>46</v>
      </c>
      <c r="E13" s="53">
        <f>+(B13="")*B14*B15+(1-(B13=""))*B13</f>
        <v>1.8867924528301885</v>
      </c>
      <c r="G13" s="143"/>
      <c r="H13" s="143"/>
      <c r="I13" s="143"/>
      <c r="J13" s="143"/>
      <c r="L13" s="143"/>
      <c r="M13" s="143"/>
      <c r="N13" s="143"/>
      <c r="O13" s="143"/>
      <c r="Q13" s="143"/>
      <c r="R13" s="143"/>
      <c r="S13" s="143"/>
      <c r="T13" s="143"/>
    </row>
    <row r="14" spans="1:20" s="5" customFormat="1" ht="21" customHeight="1" x14ac:dyDescent="0.25">
      <c r="A14" s="37" t="s">
        <v>97</v>
      </c>
      <c r="B14" s="11"/>
      <c r="D14" s="42" t="s">
        <v>72</v>
      </c>
      <c r="E14" s="46">
        <f>+B6*(1-E12)</f>
        <v>6.9999999999999993E-2</v>
      </c>
      <c r="G14" s="143"/>
      <c r="H14" s="143"/>
      <c r="I14" s="143"/>
      <c r="J14" s="143"/>
      <c r="L14" s="143"/>
      <c r="M14" s="143"/>
      <c r="N14" s="143"/>
      <c r="O14" s="143"/>
      <c r="Q14" s="143"/>
      <c r="R14" s="143"/>
      <c r="S14" s="143"/>
      <c r="T14" s="143"/>
    </row>
    <row r="15" spans="1:20" s="5" customFormat="1" ht="21" customHeight="1" x14ac:dyDescent="0.25">
      <c r="A15" s="37" t="s">
        <v>85</v>
      </c>
      <c r="B15" s="36"/>
      <c r="D15" s="43" t="s">
        <v>74</v>
      </c>
      <c r="E15" s="47">
        <f>+B6*(1+E12)</f>
        <v>0.13</v>
      </c>
      <c r="G15" s="143"/>
      <c r="H15" s="143"/>
      <c r="I15" s="143"/>
      <c r="J15" s="143"/>
      <c r="L15" s="143"/>
      <c r="M15" s="143"/>
      <c r="N15" s="143"/>
      <c r="O15" s="143"/>
      <c r="Q15" s="143"/>
      <c r="R15" s="143"/>
      <c r="S15" s="143"/>
      <c r="T15" s="143"/>
    </row>
    <row r="16" spans="1:20" s="5" customFormat="1" ht="21" customHeight="1" x14ac:dyDescent="0.25">
      <c r="A16" s="10" t="s">
        <v>92</v>
      </c>
      <c r="B16" s="11">
        <v>0.9</v>
      </c>
      <c r="D16" s="43" t="s">
        <v>73</v>
      </c>
      <c r="E16" s="52">
        <f>+(B16="")+(1-(B16=""))*B16</f>
        <v>0.9</v>
      </c>
      <c r="G16" s="144"/>
      <c r="H16" s="144"/>
      <c r="I16" s="144"/>
      <c r="J16" s="144"/>
      <c r="L16" s="144"/>
      <c r="M16" s="144"/>
      <c r="N16" s="144"/>
      <c r="O16" s="144"/>
      <c r="Q16" s="144"/>
      <c r="R16" s="144"/>
      <c r="S16" s="144"/>
      <c r="T16" s="144"/>
    </row>
    <row r="17" spans="1:20" s="5" customFormat="1" ht="21" customHeight="1" thickBot="1" x14ac:dyDescent="0.3">
      <c r="A17" s="40" t="s">
        <v>40</v>
      </c>
      <c r="B17" s="49"/>
      <c r="D17" s="13"/>
      <c r="E17" s="20"/>
      <c r="G17" s="144"/>
      <c r="H17" s="144"/>
      <c r="I17" s="144"/>
      <c r="J17" s="144"/>
      <c r="L17" s="144"/>
      <c r="M17" s="144"/>
      <c r="N17" s="144"/>
      <c r="O17" s="144"/>
      <c r="Q17" s="144"/>
      <c r="R17" s="144"/>
      <c r="S17" s="144"/>
      <c r="T17" s="144"/>
    </row>
    <row r="18" spans="1:20" s="5" customFormat="1" ht="15.95" customHeight="1" thickBot="1" x14ac:dyDescent="0.3">
      <c r="G18" s="15"/>
    </row>
    <row r="19" spans="1:20" s="5" customFormat="1" ht="15.95" customHeight="1" thickBot="1" x14ac:dyDescent="0.3">
      <c r="A19" s="146" t="s">
        <v>0</v>
      </c>
      <c r="B19" s="147"/>
      <c r="D19" s="146" t="s">
        <v>2</v>
      </c>
      <c r="E19" s="147"/>
      <c r="G19" s="148" t="s">
        <v>33</v>
      </c>
      <c r="H19" s="134"/>
      <c r="I19" s="134"/>
      <c r="J19" s="135"/>
      <c r="L19" s="133" t="s">
        <v>44</v>
      </c>
      <c r="M19" s="134"/>
      <c r="N19" s="134"/>
      <c r="O19" s="135"/>
      <c r="Q19" s="133" t="s">
        <v>39</v>
      </c>
      <c r="R19" s="134"/>
      <c r="S19" s="134"/>
      <c r="T19" s="135"/>
    </row>
    <row r="20" spans="1:20" s="5" customFormat="1" ht="6.75" customHeight="1" x14ac:dyDescent="0.25">
      <c r="A20" s="16"/>
      <c r="B20" s="17"/>
      <c r="D20" s="16"/>
      <c r="E20" s="17"/>
      <c r="G20" s="136"/>
      <c r="H20" s="137"/>
      <c r="I20" s="137"/>
      <c r="J20" s="138"/>
      <c r="L20" s="136"/>
      <c r="M20" s="137"/>
      <c r="N20" s="137"/>
      <c r="O20" s="138"/>
      <c r="Q20" s="136"/>
      <c r="R20" s="137"/>
      <c r="S20" s="137"/>
      <c r="T20" s="138"/>
    </row>
    <row r="21" spans="1:20" s="5" customFormat="1" ht="15.95" customHeight="1" x14ac:dyDescent="0.25">
      <c r="A21" s="10" t="s">
        <v>6</v>
      </c>
      <c r="B21" s="11">
        <v>16</v>
      </c>
      <c r="D21" s="10" t="s">
        <v>75</v>
      </c>
      <c r="E21" s="22">
        <f>+E6/B21</f>
        <v>148.70370370370375</v>
      </c>
      <c r="G21" s="136"/>
      <c r="H21" s="137"/>
      <c r="I21" s="137"/>
      <c r="J21" s="138"/>
      <c r="L21" s="136"/>
      <c r="M21" s="137"/>
      <c r="N21" s="137"/>
      <c r="O21" s="138"/>
      <c r="Q21" s="136"/>
      <c r="R21" s="137"/>
      <c r="S21" s="137"/>
      <c r="T21" s="138"/>
    </row>
    <row r="22" spans="1:20" s="5" customFormat="1" ht="15.95" customHeight="1" x14ac:dyDescent="0.25">
      <c r="A22" s="37" t="s">
        <v>5</v>
      </c>
      <c r="B22" s="11">
        <v>5</v>
      </c>
      <c r="D22" s="10"/>
      <c r="E22" s="21"/>
      <c r="G22" s="136"/>
      <c r="H22" s="137"/>
      <c r="I22" s="137"/>
      <c r="J22" s="138"/>
      <c r="L22" s="136"/>
      <c r="M22" s="137"/>
      <c r="N22" s="137"/>
      <c r="O22" s="138"/>
      <c r="Q22" s="136"/>
      <c r="R22" s="137"/>
      <c r="S22" s="137"/>
      <c r="T22" s="138"/>
    </row>
    <row r="23" spans="1:20" s="5" customFormat="1" x14ac:dyDescent="0.25">
      <c r="A23" s="37" t="s">
        <v>7</v>
      </c>
      <c r="B23" s="11"/>
      <c r="D23" s="12" t="s">
        <v>129</v>
      </c>
      <c r="E23" s="22">
        <f>+E6*B16</f>
        <v>2141.3333333333339</v>
      </c>
      <c r="G23" s="136"/>
      <c r="H23" s="137"/>
      <c r="I23" s="137"/>
      <c r="J23" s="138"/>
      <c r="L23" s="136"/>
      <c r="M23" s="137"/>
      <c r="N23" s="137"/>
      <c r="O23" s="138"/>
      <c r="Q23" s="136"/>
      <c r="R23" s="137"/>
      <c r="S23" s="137"/>
      <c r="T23" s="138"/>
    </row>
    <row r="24" spans="1:20" s="5" customFormat="1" x14ac:dyDescent="0.25">
      <c r="A24" s="18" t="s">
        <v>4</v>
      </c>
      <c r="B24" s="19"/>
      <c r="D24" s="23" t="s">
        <v>80</v>
      </c>
      <c r="E24" s="22">
        <f>+E23*B22</f>
        <v>10706.66666666667</v>
      </c>
      <c r="G24" s="136"/>
      <c r="H24" s="137"/>
      <c r="I24" s="137"/>
      <c r="J24" s="138"/>
      <c r="L24" s="136"/>
      <c r="M24" s="137"/>
      <c r="N24" s="137"/>
      <c r="O24" s="138"/>
      <c r="Q24" s="136"/>
      <c r="R24" s="137"/>
      <c r="S24" s="137"/>
      <c r="T24" s="138"/>
    </row>
    <row r="25" spans="1:20" s="5" customFormat="1" x14ac:dyDescent="0.25">
      <c r="A25" s="23" t="s">
        <v>64</v>
      </c>
      <c r="B25" s="11">
        <v>0.9</v>
      </c>
      <c r="D25" s="23" t="s">
        <v>31</v>
      </c>
      <c r="E25" s="22">
        <f>+E23*B25</f>
        <v>1927.2000000000005</v>
      </c>
      <c r="G25" s="136"/>
      <c r="H25" s="137"/>
      <c r="I25" s="137"/>
      <c r="J25" s="138"/>
      <c r="L25" s="136"/>
      <c r="M25" s="137"/>
      <c r="N25" s="137"/>
      <c r="O25" s="138"/>
      <c r="Q25" s="136"/>
      <c r="R25" s="137"/>
      <c r="S25" s="137"/>
      <c r="T25" s="138"/>
    </row>
    <row r="26" spans="1:20" s="5" customFormat="1" x14ac:dyDescent="0.25">
      <c r="A26" s="23" t="s">
        <v>55</v>
      </c>
      <c r="B26" s="24">
        <v>0.15</v>
      </c>
      <c r="D26" s="23" t="s">
        <v>30</v>
      </c>
      <c r="E26" s="22">
        <f>E24*B26</f>
        <v>1606.0000000000005</v>
      </c>
      <c r="G26" s="136"/>
      <c r="H26" s="137"/>
      <c r="I26" s="137"/>
      <c r="J26" s="138"/>
      <c r="L26" s="136"/>
      <c r="M26" s="137"/>
      <c r="N26" s="137"/>
      <c r="O26" s="138"/>
      <c r="Q26" s="136"/>
      <c r="R26" s="137"/>
      <c r="S26" s="137"/>
      <c r="T26" s="138"/>
    </row>
    <row r="27" spans="1:20" s="5" customFormat="1" x14ac:dyDescent="0.25">
      <c r="A27" s="23" t="s">
        <v>22</v>
      </c>
      <c r="B27" s="24">
        <f>+B26*858915/1585566</f>
        <v>8.1256314779706421E-2</v>
      </c>
      <c r="D27" s="23" t="s">
        <v>43</v>
      </c>
      <c r="E27" s="22">
        <f>E24*B27</f>
        <v>869.98427690805704</v>
      </c>
      <c r="G27" s="136"/>
      <c r="H27" s="137"/>
      <c r="I27" s="137"/>
      <c r="J27" s="138"/>
      <c r="L27" s="136"/>
      <c r="M27" s="137"/>
      <c r="N27" s="137"/>
      <c r="O27" s="138"/>
      <c r="Q27" s="136"/>
      <c r="R27" s="137"/>
      <c r="S27" s="137"/>
      <c r="T27" s="138"/>
    </row>
    <row r="28" spans="1:20" s="5" customFormat="1" x14ac:dyDescent="0.25">
      <c r="A28" s="23" t="s">
        <v>21</v>
      </c>
      <c r="B28" s="24">
        <f>+B26*362146/1585566</f>
        <v>3.4260257851139592E-2</v>
      </c>
      <c r="D28" s="23" t="s">
        <v>77</v>
      </c>
      <c r="E28" s="22">
        <f>E24*B28</f>
        <v>366.81316072620132</v>
      </c>
      <c r="G28" s="136"/>
      <c r="H28" s="137"/>
      <c r="I28" s="137"/>
      <c r="J28" s="138"/>
      <c r="L28" s="136"/>
      <c r="M28" s="137"/>
      <c r="N28" s="137"/>
      <c r="O28" s="138"/>
      <c r="Q28" s="136"/>
      <c r="R28" s="137"/>
      <c r="S28" s="137"/>
      <c r="T28" s="138"/>
    </row>
    <row r="29" spans="1:20" s="5" customFormat="1" x14ac:dyDescent="0.25">
      <c r="A29" s="23" t="s">
        <v>56</v>
      </c>
      <c r="B29" s="24">
        <f>+B26*364495/1585566</f>
        <v>3.4482481334741036E-2</v>
      </c>
      <c r="D29" s="23" t="s">
        <v>58</v>
      </c>
      <c r="E29" s="22">
        <f>+E24*B29</f>
        <v>369.19243349062748</v>
      </c>
      <c r="G29" s="136"/>
      <c r="H29" s="137"/>
      <c r="I29" s="137"/>
      <c r="J29" s="138"/>
      <c r="L29" s="136"/>
      <c r="M29" s="137"/>
      <c r="N29" s="137"/>
      <c r="O29" s="138"/>
      <c r="Q29" s="136"/>
      <c r="R29" s="137"/>
      <c r="S29" s="137"/>
      <c r="T29" s="138"/>
    </row>
    <row r="30" spans="1:20" s="5" customFormat="1" ht="16.5" thickBot="1" x14ac:dyDescent="0.3">
      <c r="A30" s="13"/>
      <c r="B30" s="14"/>
      <c r="D30" s="13"/>
      <c r="E30" s="20"/>
      <c r="G30" s="139"/>
      <c r="H30" s="140"/>
      <c r="I30" s="140"/>
      <c r="J30" s="141"/>
      <c r="L30" s="139"/>
      <c r="M30" s="140"/>
      <c r="N30" s="140"/>
      <c r="O30" s="141"/>
      <c r="Q30" s="139"/>
      <c r="R30" s="140"/>
      <c r="S30" s="140"/>
      <c r="T30" s="141"/>
    </row>
    <row r="31" spans="1:20" s="5" customFormat="1" x14ac:dyDescent="0.25">
      <c r="D31" s="15"/>
      <c r="E31" s="15"/>
    </row>
    <row r="32" spans="1:20" s="5" customFormat="1" x14ac:dyDescent="0.25">
      <c r="A32" s="1"/>
      <c r="B32" s="2"/>
      <c r="C32" s="1"/>
      <c r="D32" s="1"/>
      <c r="E32" s="2"/>
      <c r="F32" s="1"/>
      <c r="G32" s="1"/>
      <c r="H32" s="1"/>
      <c r="I32" s="1"/>
      <c r="J32" s="1"/>
    </row>
    <row r="33" spans="1:10" s="5" customFormat="1" x14ac:dyDescent="0.25">
      <c r="A33" s="1"/>
      <c r="B33" s="2"/>
      <c r="C33" s="1"/>
      <c r="F33" s="1"/>
      <c r="G33" s="1"/>
      <c r="H33" s="1"/>
      <c r="I33" s="1"/>
      <c r="J33" s="1"/>
    </row>
    <row r="34" spans="1:10" s="5" customFormat="1" x14ac:dyDescent="0.25">
      <c r="A34" s="1"/>
      <c r="B34" s="2"/>
      <c r="C34" s="1"/>
      <c r="F34" s="1"/>
      <c r="G34" s="1"/>
      <c r="H34" s="1"/>
      <c r="I34" s="1"/>
      <c r="J34" s="1"/>
    </row>
    <row r="35" spans="1:10" s="5" customFormat="1" x14ac:dyDescent="0.25">
      <c r="A35" s="1"/>
      <c r="B35" s="2"/>
      <c r="C35" s="1"/>
      <c r="E35" s="2"/>
      <c r="F35" s="1"/>
      <c r="G35" s="1"/>
      <c r="H35" s="1"/>
      <c r="I35" s="1"/>
      <c r="J35" s="1"/>
    </row>
    <row r="36" spans="1:10" s="5" customFormat="1" x14ac:dyDescent="0.25">
      <c r="A36" s="1"/>
      <c r="B36" s="2"/>
      <c r="C36" s="1"/>
      <c r="E36" s="2"/>
      <c r="F36" s="1"/>
      <c r="G36" s="1"/>
      <c r="H36" s="1"/>
      <c r="I36" s="1"/>
      <c r="J36" s="1"/>
    </row>
    <row r="40" spans="1:10" x14ac:dyDescent="0.25">
      <c r="A40" s="1" t="e">
        <f>+#REF!=""</f>
        <v>#REF!</v>
      </c>
    </row>
  </sheetData>
  <mergeCells count="10">
    <mergeCell ref="D3:E3"/>
    <mergeCell ref="A19:B19"/>
    <mergeCell ref="D19:E19"/>
    <mergeCell ref="G19:J30"/>
    <mergeCell ref="A1:E1"/>
    <mergeCell ref="L19:O30"/>
    <mergeCell ref="Q19:T30"/>
    <mergeCell ref="Q1:T17"/>
    <mergeCell ref="L1:O17"/>
    <mergeCell ref="G1:J17"/>
  </mergeCells>
  <phoneticPr fontId="11" type="noConversion"/>
  <pageMargins left="0.75000000000000011" right="0.75000000000000011"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79"/>
  <sheetViews>
    <sheetView tabSelected="1" topLeftCell="A3" zoomScale="85" zoomScaleNormal="85" workbookViewId="0">
      <selection activeCell="D12" sqref="D12"/>
    </sheetView>
  </sheetViews>
  <sheetFormatPr defaultColWidth="8.875" defaultRowHeight="12.75" x14ac:dyDescent="0.2"/>
  <cols>
    <col min="1" max="1" width="9.5" style="3" customWidth="1"/>
    <col min="2" max="2" width="9.5" style="4" customWidth="1"/>
    <col min="3" max="9" width="9.5" style="3" customWidth="1"/>
    <col min="10" max="10" width="9.5" style="25" customWidth="1"/>
    <col min="11" max="11" width="1.625" style="4" customWidth="1"/>
    <col min="12" max="20" width="9.5" style="4" customWidth="1"/>
    <col min="21" max="21" width="1.625" style="4" customWidth="1"/>
    <col min="22" max="36" width="9.5" style="4" customWidth="1"/>
    <col min="37" max="37" width="1.5" style="3" customWidth="1"/>
    <col min="38" max="38" width="8.875" style="3"/>
    <col min="39" max="39" width="8.875" style="3" customWidth="1"/>
    <col min="40" max="40" width="8.875" style="3"/>
    <col min="41" max="41" width="9.5" style="3" customWidth="1"/>
    <col min="42" max="42" width="8.875" style="3"/>
    <col min="43" max="43" width="9.5" style="3" customWidth="1"/>
    <col min="44" max="44" width="8.875" style="3"/>
    <col min="45" max="45" width="9.5" style="3" customWidth="1"/>
    <col min="46" max="46" width="8.875" style="3"/>
    <col min="47" max="48" width="9.5" style="3" customWidth="1"/>
    <col min="49" max="49" width="8.875" style="3"/>
    <col min="50" max="50" width="10" style="3" customWidth="1"/>
    <col min="51" max="55" width="5.875" style="3" customWidth="1"/>
    <col min="56" max="56" width="2.375" style="3" customWidth="1"/>
    <col min="57" max="61" width="5.875" style="3" customWidth="1"/>
    <col min="62" max="16384" width="8.875" style="3"/>
  </cols>
  <sheetData>
    <row r="1" spans="1:50" ht="27.95" customHeight="1" x14ac:dyDescent="0.25">
      <c r="A1" s="153" t="s">
        <v>78</v>
      </c>
      <c r="B1" s="182"/>
      <c r="C1" s="182"/>
      <c r="D1" s="182"/>
      <c r="E1" s="182"/>
      <c r="F1" s="182"/>
      <c r="G1" s="182"/>
      <c r="H1" s="182"/>
      <c r="I1" s="182"/>
      <c r="J1" s="182"/>
      <c r="K1" s="182"/>
      <c r="L1" s="182"/>
      <c r="M1" s="182"/>
      <c r="N1" s="182"/>
      <c r="O1" s="182"/>
      <c r="P1" s="182"/>
      <c r="Q1" s="182"/>
      <c r="R1" s="182"/>
      <c r="S1" s="182"/>
      <c r="T1" s="182"/>
      <c r="V1" s="152"/>
      <c r="W1" s="152"/>
      <c r="X1" s="152"/>
      <c r="Y1" s="152"/>
      <c r="Z1" s="152"/>
      <c r="AA1" s="152"/>
      <c r="AB1" s="152"/>
      <c r="AC1" s="152"/>
      <c r="AD1" s="152"/>
      <c r="AE1" s="56"/>
      <c r="AF1" s="56"/>
      <c r="AG1" s="56"/>
      <c r="AH1" s="56"/>
      <c r="AI1" s="56"/>
      <c r="AJ1" s="56"/>
      <c r="AN1" s="26" t="s">
        <v>26</v>
      </c>
      <c r="AO1" s="3">
        <v>1</v>
      </c>
      <c r="AX1" s="26"/>
    </row>
    <row r="2" spans="1:50" x14ac:dyDescent="0.2">
      <c r="L2" s="68"/>
      <c r="M2" s="68"/>
      <c r="V2" s="54"/>
      <c r="AN2" s="26" t="s">
        <v>15</v>
      </c>
      <c r="AO2" s="3">
        <v>0.2</v>
      </c>
    </row>
    <row r="3" spans="1:50" s="7" customFormat="1" ht="16.5" customHeight="1" x14ac:dyDescent="0.2">
      <c r="A3" s="150" t="s">
        <v>60</v>
      </c>
      <c r="B3" s="183"/>
      <c r="C3" s="183"/>
      <c r="D3" s="183"/>
      <c r="E3" s="183"/>
      <c r="F3" s="183"/>
      <c r="G3" s="183"/>
      <c r="H3" s="183"/>
      <c r="I3" s="183"/>
      <c r="J3" s="183"/>
      <c r="K3" s="28"/>
      <c r="L3" s="150" t="s">
        <v>20</v>
      </c>
      <c r="M3" s="150"/>
      <c r="N3" s="150"/>
      <c r="O3" s="150"/>
      <c r="P3" s="150"/>
      <c r="Q3" s="183"/>
      <c r="R3" s="183"/>
      <c r="S3" s="183"/>
      <c r="T3" s="183"/>
      <c r="U3" s="29"/>
      <c r="V3" s="157" t="s">
        <v>122</v>
      </c>
      <c r="W3" s="158"/>
      <c r="X3" s="158"/>
      <c r="Y3" s="158"/>
      <c r="Z3" s="158"/>
      <c r="AA3" s="158"/>
      <c r="AB3" s="158"/>
      <c r="AC3" s="158"/>
      <c r="AD3" s="158"/>
      <c r="AE3" s="158"/>
      <c r="AF3" s="158"/>
      <c r="AG3" s="158"/>
      <c r="AH3" s="158"/>
      <c r="AI3" s="158"/>
      <c r="AJ3" s="158"/>
      <c r="AN3" s="75" t="s">
        <v>27</v>
      </c>
      <c r="AO3" s="3">
        <v>0</v>
      </c>
    </row>
    <row r="4" spans="1:50" ht="16.5" customHeight="1" x14ac:dyDescent="0.25">
      <c r="A4" s="179" t="s">
        <v>93</v>
      </c>
      <c r="B4" s="180"/>
      <c r="C4" s="180"/>
      <c r="D4" s="180"/>
      <c r="E4" s="180"/>
      <c r="F4" s="180"/>
      <c r="G4" s="180"/>
      <c r="H4" s="180"/>
      <c r="I4" s="180"/>
      <c r="J4" s="181"/>
      <c r="K4" s="151"/>
      <c r="L4" s="194" t="s">
        <v>109</v>
      </c>
      <c r="M4" s="195"/>
      <c r="N4" s="196"/>
      <c r="O4" s="187" t="s">
        <v>110</v>
      </c>
      <c r="P4" s="188"/>
      <c r="Q4" s="189"/>
      <c r="R4" s="187" t="s">
        <v>111</v>
      </c>
      <c r="S4" s="188"/>
      <c r="T4" s="189"/>
      <c r="V4" s="154" t="s">
        <v>17</v>
      </c>
      <c r="W4" s="155"/>
      <c r="X4" s="155"/>
      <c r="Y4" s="156"/>
      <c r="Z4" s="154" t="s">
        <v>18</v>
      </c>
      <c r="AA4" s="155"/>
      <c r="AB4" s="155"/>
      <c r="AC4" s="155"/>
      <c r="AD4" s="156"/>
      <c r="AE4" s="154" t="s">
        <v>19</v>
      </c>
      <c r="AF4" s="155"/>
      <c r="AG4" s="155"/>
      <c r="AH4" s="155"/>
      <c r="AI4" s="155"/>
      <c r="AJ4" s="156"/>
      <c r="AL4" s="26"/>
      <c r="AM4" s="63"/>
      <c r="AN4" s="65" t="s">
        <v>16</v>
      </c>
      <c r="AO4" s="63">
        <f>+AO1*AO2+AO1*(AO1-1)*AO3*AO2</f>
        <v>0.2</v>
      </c>
      <c r="AP4" s="128"/>
      <c r="AQ4" s="128"/>
      <c r="AR4" s="129"/>
      <c r="AS4" s="130"/>
      <c r="AT4" s="129"/>
      <c r="AU4" s="131"/>
      <c r="AV4" s="132"/>
      <c r="AW4" s="131"/>
      <c r="AX4" s="63"/>
    </row>
    <row r="5" spans="1:50" ht="16.5" customHeight="1" x14ac:dyDescent="0.25">
      <c r="A5" s="184"/>
      <c r="B5" s="155"/>
      <c r="C5" s="100" t="s">
        <v>95</v>
      </c>
      <c r="D5" s="102">
        <v>15</v>
      </c>
      <c r="E5" s="99" t="s">
        <v>96</v>
      </c>
      <c r="F5" s="102">
        <v>-1</v>
      </c>
      <c r="G5" s="100" t="s">
        <v>94</v>
      </c>
      <c r="H5" s="101">
        <v>0.31838300000000003</v>
      </c>
      <c r="J5" s="98"/>
      <c r="K5" s="151"/>
      <c r="L5" s="194" t="s">
        <v>112</v>
      </c>
      <c r="M5" s="195"/>
      <c r="N5" s="196"/>
      <c r="O5" s="190" t="s">
        <v>113</v>
      </c>
      <c r="P5" s="191"/>
      <c r="Q5" s="192"/>
      <c r="R5" s="190" t="s">
        <v>114</v>
      </c>
      <c r="S5" s="191"/>
      <c r="T5" s="192"/>
      <c r="V5" s="165"/>
      <c r="W5" s="167"/>
      <c r="X5" s="31"/>
      <c r="Y5" s="31"/>
      <c r="Z5" s="61"/>
      <c r="AA5" s="60"/>
      <c r="AB5" s="60"/>
      <c r="AC5" s="31"/>
      <c r="AD5" s="31"/>
      <c r="AE5" s="61"/>
      <c r="AF5" s="60"/>
      <c r="AG5" s="60"/>
      <c r="AH5" s="60"/>
      <c r="AI5" s="31"/>
      <c r="AJ5" s="67"/>
      <c r="AM5" s="63"/>
      <c r="AN5" s="69" t="s">
        <v>11</v>
      </c>
      <c r="AO5" s="127">
        <f>IF(AO4=0,1,1-EXP(-AO4))</f>
        <v>0.18126924692201818</v>
      </c>
      <c r="AP5" s="131"/>
      <c r="AQ5" s="131"/>
      <c r="AR5" s="129"/>
      <c r="AS5" s="132"/>
      <c r="AT5" s="131"/>
      <c r="AU5" s="132"/>
      <c r="AV5" s="132"/>
      <c r="AW5" s="131"/>
      <c r="AX5" s="63"/>
    </row>
    <row r="6" spans="1:50" ht="15.95" customHeight="1" x14ac:dyDescent="0.25">
      <c r="A6" s="179" t="s">
        <v>130</v>
      </c>
      <c r="B6" s="180"/>
      <c r="C6" s="180"/>
      <c r="D6" s="180"/>
      <c r="E6" s="180"/>
      <c r="F6" s="180"/>
      <c r="G6" s="180"/>
      <c r="H6" s="180"/>
      <c r="I6" s="180"/>
      <c r="J6" s="181"/>
      <c r="K6" s="151"/>
      <c r="L6" s="193"/>
      <c r="M6" s="191"/>
      <c r="N6" s="192"/>
      <c r="O6" s="193"/>
      <c r="P6" s="191"/>
      <c r="Q6" s="192"/>
      <c r="R6" s="193"/>
      <c r="S6" s="191"/>
      <c r="T6" s="192"/>
      <c r="V6" s="165" t="s">
        <v>49</v>
      </c>
      <c r="W6" s="167" t="s">
        <v>51</v>
      </c>
      <c r="X6" s="167" t="s">
        <v>47</v>
      </c>
      <c r="Y6" s="185" t="s">
        <v>48</v>
      </c>
      <c r="Z6" s="165" t="s">
        <v>53</v>
      </c>
      <c r="AA6" s="167" t="s">
        <v>50</v>
      </c>
      <c r="AB6" s="167" t="s">
        <v>52</v>
      </c>
      <c r="AC6" s="31"/>
      <c r="AD6" s="31"/>
      <c r="AE6" s="165" t="s">
        <v>54</v>
      </c>
      <c r="AF6" s="167" t="s">
        <v>34</v>
      </c>
      <c r="AG6" s="167" t="s">
        <v>35</v>
      </c>
      <c r="AH6" s="167" t="s">
        <v>36</v>
      </c>
      <c r="AI6" s="31"/>
      <c r="AJ6" s="67"/>
      <c r="AM6" s="63"/>
      <c r="AN6" s="65" t="s">
        <v>25</v>
      </c>
      <c r="AO6" s="127">
        <f>+(AO5*(AO4+AO4^2)-AO4^2)/(AO5^2)</f>
        <v>0.10665779045928063</v>
      </c>
      <c r="AP6" s="129"/>
      <c r="AQ6" s="129"/>
      <c r="AR6" s="129"/>
      <c r="AS6" s="132"/>
      <c r="AT6" s="131"/>
      <c r="AU6" s="131"/>
      <c r="AV6" s="132"/>
      <c r="AW6" s="131"/>
      <c r="AX6" s="63"/>
    </row>
    <row r="7" spans="1:50" ht="27.95" customHeight="1" x14ac:dyDescent="0.2">
      <c r="A7" s="27" t="s">
        <v>83</v>
      </c>
      <c r="B7" s="27" t="s">
        <v>88</v>
      </c>
      <c r="C7" s="27" t="s">
        <v>86</v>
      </c>
      <c r="D7" s="27" t="s">
        <v>87</v>
      </c>
      <c r="E7" s="27" t="s">
        <v>81</v>
      </c>
      <c r="F7" s="27" t="s">
        <v>82</v>
      </c>
      <c r="G7" s="27" t="s">
        <v>65</v>
      </c>
      <c r="H7" s="27" t="s">
        <v>66</v>
      </c>
      <c r="I7" s="27" t="s">
        <v>67</v>
      </c>
      <c r="J7" s="107" t="s">
        <v>68</v>
      </c>
      <c r="K7" s="151"/>
      <c r="L7" s="114" t="s">
        <v>115</v>
      </c>
      <c r="M7" s="115" t="s">
        <v>116</v>
      </c>
      <c r="N7" s="116" t="s">
        <v>117</v>
      </c>
      <c r="O7" s="117" t="s">
        <v>118</v>
      </c>
      <c r="P7" s="117" t="s">
        <v>116</v>
      </c>
      <c r="Q7" s="117" t="s">
        <v>119</v>
      </c>
      <c r="R7" s="118" t="s">
        <v>120</v>
      </c>
      <c r="S7" s="117" t="s">
        <v>116</v>
      </c>
      <c r="T7" s="119" t="s">
        <v>121</v>
      </c>
      <c r="V7" s="166"/>
      <c r="W7" s="168"/>
      <c r="X7" s="168"/>
      <c r="Y7" s="186"/>
      <c r="Z7" s="166"/>
      <c r="AA7" s="168"/>
      <c r="AB7" s="168"/>
      <c r="AC7" s="32" t="s">
        <v>47</v>
      </c>
      <c r="AD7" s="120" t="s">
        <v>28</v>
      </c>
      <c r="AE7" s="166"/>
      <c r="AF7" s="168"/>
      <c r="AG7" s="168"/>
      <c r="AH7" s="168"/>
      <c r="AI7" s="32" t="s">
        <v>38</v>
      </c>
      <c r="AJ7" s="120" t="s">
        <v>37</v>
      </c>
      <c r="AM7" s="63"/>
      <c r="AN7" s="69" t="s">
        <v>126</v>
      </c>
      <c r="AO7" s="69" t="s">
        <v>127</v>
      </c>
      <c r="AP7" s="69" t="s">
        <v>128</v>
      </c>
      <c r="AQ7" s="69" t="s">
        <v>9</v>
      </c>
      <c r="AR7" s="69" t="s">
        <v>10</v>
      </c>
      <c r="AS7" s="69" t="s">
        <v>12</v>
      </c>
      <c r="AT7" s="69" t="s">
        <v>42</v>
      </c>
      <c r="AU7" s="69" t="s">
        <v>23</v>
      </c>
      <c r="AV7" s="69" t="s">
        <v>24</v>
      </c>
      <c r="AW7" s="63"/>
      <c r="AX7" s="63"/>
    </row>
    <row r="8" spans="1:50" s="7" customFormat="1" ht="17.100000000000001" customHeight="1" x14ac:dyDescent="0.2">
      <c r="A8" s="108"/>
      <c r="B8" s="109"/>
      <c r="C8" s="110"/>
      <c r="D8" s="110"/>
      <c r="E8" s="110">
        <f>COUNT(H9:H99999)</f>
        <v>208</v>
      </c>
      <c r="F8" s="110"/>
      <c r="G8" s="110"/>
      <c r="H8" s="110">
        <f>+SUM(H9:H99999)</f>
        <v>847</v>
      </c>
      <c r="I8" s="110">
        <f>+SUM(I9:I99999)</f>
        <v>149</v>
      </c>
      <c r="J8" s="111">
        <f>+SUM(J9:J99999)</f>
        <v>17</v>
      </c>
      <c r="K8" s="29"/>
      <c r="L8" s="105">
        <f>SUMPRODUCT($N9:$N9999,I9:I9999)</f>
        <v>29</v>
      </c>
      <c r="M8" s="106">
        <f>SUMPRODUCT($N9:$N9999,J9:J9999)</f>
        <v>3</v>
      </c>
      <c r="N8" s="106">
        <f>SUM(N9:N99999)</f>
        <v>42</v>
      </c>
      <c r="O8" s="112">
        <f>SUMPRODUCT($Q9:$Q9999,I9:I9999)</f>
        <v>37</v>
      </c>
      <c r="P8" s="113">
        <f>SUMPRODUCT($Q9:$Q9999,J9:J9999)</f>
        <v>4</v>
      </c>
      <c r="Q8" s="113">
        <f>SUM(Q9:Q99999)</f>
        <v>37</v>
      </c>
      <c r="R8" s="112">
        <f>+SUMPRODUCT($T9:$T9999,I9:I9999)</f>
        <v>37</v>
      </c>
      <c r="S8" s="113">
        <f>+SUMPRODUCT($T9:$T9999,J9:J9999)</f>
        <v>17</v>
      </c>
      <c r="T8" s="126">
        <f>+SUM(T9:T99999)</f>
        <v>37</v>
      </c>
      <c r="U8" s="29"/>
      <c r="V8" s="121"/>
      <c r="W8" s="110">
        <f>SUM(W9:W99999)</f>
        <v>42.000000000000185</v>
      </c>
      <c r="X8" s="122">
        <f>-$H$5</f>
        <v>-0.31838300000000003</v>
      </c>
      <c r="Y8" s="110">
        <f>SUM(Y9:Y99999)</f>
        <v>42</v>
      </c>
      <c r="Z8" s="110"/>
      <c r="AA8" s="110"/>
      <c r="AB8" s="110">
        <f>SUM(AB9:AB99999)</f>
        <v>37.000000000000071</v>
      </c>
      <c r="AC8" s="123">
        <f>-$H$5</f>
        <v>-0.31838300000000003</v>
      </c>
      <c r="AD8" s="110">
        <f>SUM(AD9:AD99999)</f>
        <v>37</v>
      </c>
      <c r="AE8" s="110"/>
      <c r="AF8" s="110"/>
      <c r="AG8" s="110"/>
      <c r="AH8" s="110"/>
      <c r="AI8" s="123">
        <f>-$H$5</f>
        <v>-0.31838300000000003</v>
      </c>
      <c r="AJ8" s="111">
        <f>SUM(AJ9:AJ99999)</f>
        <v>37</v>
      </c>
      <c r="AK8" s="30"/>
      <c r="AM8" s="64"/>
      <c r="AN8" s="3">
        <f>+SUM(AN9:AN9999)</f>
        <v>42.576803359950347</v>
      </c>
      <c r="AO8" s="3">
        <f>+SUM(AO9:AO9999)</f>
        <v>213.80083889204712</v>
      </c>
      <c r="AP8" s="3">
        <f>+SUM(AP9:AP9999)</f>
        <v>155.09583195736724</v>
      </c>
      <c r="AS8" s="72">
        <f>+SUM(AS9:AS11)</f>
        <v>235.28761904761905</v>
      </c>
      <c r="AT8" s="72">
        <f>+SUM(AT9:AT11)</f>
        <v>62.23126547330827</v>
      </c>
      <c r="AU8" s="73">
        <f>IF(AS8=0,0,1-AT8/AS8)</f>
        <v>0.73550981677147442</v>
      </c>
      <c r="AV8" s="74">
        <f>IF(AS8=0,0,1-SQRT(AT8)/SQRT(AS8))</f>
        <v>0.48571390916288093</v>
      </c>
    </row>
    <row r="9" spans="1:50" ht="14.1" customHeight="1" x14ac:dyDescent="0.2">
      <c r="A9" s="66" t="s">
        <v>79</v>
      </c>
      <c r="B9" s="103" t="s">
        <v>69</v>
      </c>
      <c r="C9" s="26">
        <v>1</v>
      </c>
      <c r="D9" s="26">
        <v>1</v>
      </c>
      <c r="E9" s="26">
        <v>1</v>
      </c>
      <c r="F9" s="104" t="s">
        <v>13</v>
      </c>
      <c r="G9" s="104" t="s">
        <v>14</v>
      </c>
      <c r="H9" s="26">
        <v>2</v>
      </c>
      <c r="I9" s="26">
        <v>1</v>
      </c>
      <c r="J9" s="34">
        <v>1</v>
      </c>
      <c r="K9" s="55"/>
      <c r="L9" s="124">
        <v>1</v>
      </c>
      <c r="M9" s="125">
        <f t="shared" ref="M9:M72" si="0">+W9</f>
        <v>0.20547945205479451</v>
      </c>
      <c r="N9" s="124" t="str">
        <f t="shared" ref="N9:N72" si="1">+IF(Y9=1,Y9,"")</f>
        <v/>
      </c>
      <c r="O9" s="124">
        <f>+Z9</f>
        <v>1</v>
      </c>
      <c r="P9" s="125">
        <f>+AB9</f>
        <v>0.29411764705882354</v>
      </c>
      <c r="Q9" s="124" t="str">
        <f>IF(AD9=1,AD9,"")</f>
        <v/>
      </c>
      <c r="R9" s="124">
        <f>+AE9</f>
        <v>2</v>
      </c>
      <c r="S9" s="125">
        <f>+AH9</f>
        <v>1</v>
      </c>
      <c r="T9" s="35">
        <f>IF(AJ9=1,AJ9,"")</f>
        <v>1</v>
      </c>
      <c r="V9" s="33">
        <f>IF(B9=B8,V8,COUNTIFS(B:B,B9,H:H,"&gt;0"))</f>
        <v>73</v>
      </c>
      <c r="W9" s="59">
        <f t="shared" ref="W9:W72" si="2">+MIN(1,$D$5/V9)</f>
        <v>0.20547945205479451</v>
      </c>
      <c r="X9" s="57">
        <f>+W9+X8</f>
        <v>-0.11290354794520552</v>
      </c>
      <c r="Y9" s="58">
        <f>+INT(X9)-INT(X8)</f>
        <v>0</v>
      </c>
      <c r="Z9" s="58">
        <f>1*(I9&gt;0)</f>
        <v>1</v>
      </c>
      <c r="AA9" s="58">
        <f t="shared" ref="AA9:AA72" si="3">IF(B9=B8,AA8,COUNTIFS(B:B,B9,I:I,"&gt;0"))</f>
        <v>51</v>
      </c>
      <c r="AB9" s="59">
        <f t="shared" ref="AB9:AB72" si="4">+I9*MIN(1,$D$5/AA9)</f>
        <v>0.29411764705882354</v>
      </c>
      <c r="AC9" s="57">
        <f>+AB9+AC8</f>
        <v>-2.4265352941176488E-2</v>
      </c>
      <c r="AD9" s="58">
        <f>+INT(AC9)-INT(AC8)</f>
        <v>0</v>
      </c>
      <c r="AE9" s="58">
        <f>+(J9&gt;0)+(I9&gt;0)</f>
        <v>2</v>
      </c>
      <c r="AF9" s="58">
        <f t="shared" ref="AF9:AF72" si="5">+COUNTIFS(B:B,B9,AE:AE,AE9)</f>
        <v>6</v>
      </c>
      <c r="AG9" s="58">
        <f t="shared" ref="AG9:AG72" si="6">IF(OR(AF9=0,AE9=0),0,IF(AE9=2,ROUND(MIN($D$5*(AF9^$F$5)/(AF9^$F$5+(AA9-AF9)^$F$5),AF9),0),IF(AF9=0,0,MIN($D$5,AA9)-IF(AA9=AF9,0,ROUND(MIN((AE9&gt;0)*$D$5*((AA9-AF9)^$F$5)/((AA9-AF9)^$F$5+AF9^$F$5),AA9-AF9),0)))))</f>
        <v>6</v>
      </c>
      <c r="AH9" s="62">
        <f>+MIN(1,AG9/AF9)</f>
        <v>1</v>
      </c>
      <c r="AI9" s="57">
        <f>+AH9+AI8</f>
        <v>0.68161699999999992</v>
      </c>
      <c r="AJ9" s="58">
        <f>+INT(AI9)-INT(AI8)</f>
        <v>1</v>
      </c>
      <c r="AL9" s="3" t="str">
        <f t="shared" ref="AL9:AL14" si="7">IF(AE9=1,IF(AF9=0,0,MIN($D$5,AA9)-IF(AA9=AF9,0,ROUND(MIN((AE9&gt;0)*$D$5*((AA9-AF9)^$F$5)/((AA9-AF9)^$F$5+AF9^$F$5),AA9-AF9),0))),"")</f>
        <v/>
      </c>
      <c r="AM9" s="65" t="s">
        <v>123</v>
      </c>
      <c r="AN9" s="3">
        <f>+SUMIF($B:$B,$AM9,Q:Q)</f>
        <v>15</v>
      </c>
      <c r="AO9" s="3">
        <f>+COUNTIF($B:$B,$AM9)</f>
        <v>73</v>
      </c>
      <c r="AP9" s="3">
        <f>+COUNTIFS($B:$B,$AM9,I:I,"&gt;0")</f>
        <v>51</v>
      </c>
      <c r="AQ9" s="70">
        <f>+(1-$AN9/AO9)</f>
        <v>0.79452054794520555</v>
      </c>
      <c r="AR9" s="70">
        <f>+(1-$AN9/AP9)</f>
        <v>0.70588235294117641</v>
      </c>
      <c r="AS9" s="71">
        <f>+(AO9^2)*AQ9*$AO$4/$AN9</f>
        <v>56.45333333333334</v>
      </c>
      <c r="AT9" s="71">
        <f>+(AP9^2)*AR9*$AO$6/$AN9</f>
        <v>13.054913552215947</v>
      </c>
      <c r="AU9" s="73">
        <f t="shared" ref="AU9:AU11" si="8">IF(AS9=0,0,1-AT9/AS9)</f>
        <v>0.76874857902309968</v>
      </c>
      <c r="AV9" s="74">
        <f t="shared" ref="AV9:AV11" si="9">IF(AS9=0,0,1-SQRT(AT9)/SQRT(AS9))</f>
        <v>0.51911392099905784</v>
      </c>
    </row>
    <row r="10" spans="1:50" ht="14.1" customHeight="1" x14ac:dyDescent="0.2">
      <c r="A10" s="66" t="s">
        <v>79</v>
      </c>
      <c r="B10" s="103" t="s">
        <v>69</v>
      </c>
      <c r="C10" s="26">
        <f>+C9+1</f>
        <v>2</v>
      </c>
      <c r="D10" s="26">
        <f>1+D9</f>
        <v>2</v>
      </c>
      <c r="E10" s="26">
        <f>1+E9</f>
        <v>2</v>
      </c>
      <c r="F10" s="104" t="s">
        <v>13</v>
      </c>
      <c r="G10" s="104" t="s">
        <v>14</v>
      </c>
      <c r="H10" s="26">
        <v>4</v>
      </c>
      <c r="I10" s="26">
        <v>1</v>
      </c>
      <c r="J10" s="34">
        <v>1</v>
      </c>
      <c r="K10" s="55"/>
      <c r="L10" s="124">
        <v>1</v>
      </c>
      <c r="M10" s="125">
        <f t="shared" si="0"/>
        <v>0.20547945205479451</v>
      </c>
      <c r="N10" s="124">
        <f t="shared" si="1"/>
        <v>1</v>
      </c>
      <c r="O10" s="124">
        <f t="shared" ref="O10:O73" si="10">+Z10</f>
        <v>1</v>
      </c>
      <c r="P10" s="125">
        <f t="shared" ref="P10:P73" si="11">+AB10</f>
        <v>0.29411764705882354</v>
      </c>
      <c r="Q10" s="124">
        <f t="shared" ref="Q10:Q73" si="12">IF(AD10=1,AD10,"")</f>
        <v>1</v>
      </c>
      <c r="R10" s="124">
        <f t="shared" ref="R10:R73" si="13">+AE10</f>
        <v>2</v>
      </c>
      <c r="S10" s="125">
        <f t="shared" ref="S10:S73" si="14">+AH10</f>
        <v>1</v>
      </c>
      <c r="T10" s="35">
        <f t="shared" ref="T10:T73" si="15">IF(AJ10=1,AJ10,"")</f>
        <v>1</v>
      </c>
      <c r="V10" s="33">
        <f t="shared" ref="V10:V73" si="16">+IF(B10=B9,V9,COUNTIFS(B:B,B10,H:H,"&gt;0"))</f>
        <v>73</v>
      </c>
      <c r="W10" s="59">
        <f t="shared" si="2"/>
        <v>0.20547945205479451</v>
      </c>
      <c r="X10" s="57">
        <f t="shared" ref="X10:X73" si="17">+W10+X9</f>
        <v>9.2575904109588991E-2</v>
      </c>
      <c r="Y10" s="58">
        <f t="shared" ref="Y10:Y73" si="18">+INT(X10)-INT(X9)</f>
        <v>1</v>
      </c>
      <c r="Z10" s="58">
        <f t="shared" ref="Z10:Z73" si="19">1*(I10&gt;0)</f>
        <v>1</v>
      </c>
      <c r="AA10" s="58">
        <f t="shared" si="3"/>
        <v>51</v>
      </c>
      <c r="AB10" s="59">
        <f t="shared" si="4"/>
        <v>0.29411764705882354</v>
      </c>
      <c r="AC10" s="57">
        <f t="shared" ref="AC10:AC73" si="20">+AB10+AC9</f>
        <v>0.26985229411764705</v>
      </c>
      <c r="AD10" s="58">
        <f t="shared" ref="AD10:AD73" si="21">+INT(AC10)-INT(AC9)</f>
        <v>1</v>
      </c>
      <c r="AE10" s="58">
        <f t="shared" ref="AE10:AE73" si="22">+(J10&gt;0)+(I10&gt;0)</f>
        <v>2</v>
      </c>
      <c r="AF10" s="58">
        <f t="shared" si="5"/>
        <v>6</v>
      </c>
      <c r="AG10" s="58">
        <f t="shared" si="6"/>
        <v>6</v>
      </c>
      <c r="AH10" s="62">
        <f t="shared" ref="AH10:AH73" si="23">+MIN(1,AG10/AF10)</f>
        <v>1</v>
      </c>
      <c r="AI10" s="57">
        <f t="shared" ref="AI10:AI73" si="24">+AH10+AI9</f>
        <v>1.6816169999999999</v>
      </c>
      <c r="AJ10" s="58">
        <f t="shared" ref="AJ10:AJ73" si="25">+INT(AI10)-INT(AI9)</f>
        <v>1</v>
      </c>
      <c r="AL10" s="3" t="str">
        <f t="shared" si="7"/>
        <v/>
      </c>
      <c r="AM10" s="65" t="s">
        <v>124</v>
      </c>
      <c r="AN10" s="3">
        <f>+SUMIF($B:$B,$AM10,Q:Q)</f>
        <v>7</v>
      </c>
      <c r="AO10" s="3">
        <f>+COUNTIF($B:$B,$AM10)</f>
        <v>12</v>
      </c>
      <c r="AP10" s="3">
        <f>+COUNTIFS($B:$B,$AM10,I:I,"&gt;0")</f>
        <v>7</v>
      </c>
      <c r="AQ10" s="70">
        <f t="shared" ref="AQ10:AQ11" si="26">+(1-$AN10/AO10)</f>
        <v>0.41666666666666663</v>
      </c>
      <c r="AR10" s="70">
        <f t="shared" ref="AR10:AR11" si="27">+(1-$AN10/AP10)</f>
        <v>0</v>
      </c>
      <c r="AS10" s="71">
        <f t="shared" ref="AS10:AS11" si="28">+(AO10^2)*AQ10*$AO$4/$AN10</f>
        <v>1.7142857142857142</v>
      </c>
      <c r="AT10" s="71">
        <f t="shared" ref="AT10:AT11" si="29">+(AP10^2)*AR10*$AO$6/$AN10</f>
        <v>0</v>
      </c>
      <c r="AU10" s="73">
        <f t="shared" si="8"/>
        <v>1</v>
      </c>
      <c r="AV10" s="74">
        <f t="shared" si="9"/>
        <v>1</v>
      </c>
    </row>
    <row r="11" spans="1:50" ht="14.1" customHeight="1" x14ac:dyDescent="0.2">
      <c r="A11" s="66" t="s">
        <v>79</v>
      </c>
      <c r="B11" s="103" t="s">
        <v>69</v>
      </c>
      <c r="C11" s="26">
        <f t="shared" ref="C11:C74" si="30">+C10+1</f>
        <v>3</v>
      </c>
      <c r="D11" s="26">
        <f t="shared" ref="D11:D74" si="31">1+D10</f>
        <v>3</v>
      </c>
      <c r="E11" s="26">
        <f t="shared" ref="E11:E74" si="32">1+E10</f>
        <v>3</v>
      </c>
      <c r="F11" s="104" t="s">
        <v>13</v>
      </c>
      <c r="G11" s="104" t="s">
        <v>14</v>
      </c>
      <c r="H11" s="26">
        <v>7</v>
      </c>
      <c r="I11" s="26">
        <v>1</v>
      </c>
      <c r="J11" s="34">
        <v>1</v>
      </c>
      <c r="K11" s="55"/>
      <c r="L11" s="124">
        <v>1</v>
      </c>
      <c r="M11" s="125">
        <f t="shared" si="0"/>
        <v>0.20547945205479451</v>
      </c>
      <c r="N11" s="124" t="str">
        <f t="shared" si="1"/>
        <v/>
      </c>
      <c r="O11" s="124">
        <f t="shared" si="10"/>
        <v>1</v>
      </c>
      <c r="P11" s="125">
        <f t="shared" si="11"/>
        <v>0.29411764705882354</v>
      </c>
      <c r="Q11" s="124" t="str">
        <f t="shared" si="12"/>
        <v/>
      </c>
      <c r="R11" s="124">
        <f t="shared" si="13"/>
        <v>2</v>
      </c>
      <c r="S11" s="125">
        <f t="shared" si="14"/>
        <v>1</v>
      </c>
      <c r="T11" s="35">
        <f t="shared" si="15"/>
        <v>1</v>
      </c>
      <c r="V11" s="33">
        <f t="shared" si="16"/>
        <v>73</v>
      </c>
      <c r="W11" s="59">
        <f t="shared" si="2"/>
        <v>0.20547945205479451</v>
      </c>
      <c r="X11" s="57">
        <f t="shared" si="17"/>
        <v>0.2980553561643835</v>
      </c>
      <c r="Y11" s="58">
        <f t="shared" si="18"/>
        <v>0</v>
      </c>
      <c r="Z11" s="58">
        <f t="shared" si="19"/>
        <v>1</v>
      </c>
      <c r="AA11" s="58">
        <f t="shared" si="3"/>
        <v>51</v>
      </c>
      <c r="AB11" s="59">
        <f t="shared" si="4"/>
        <v>0.29411764705882354</v>
      </c>
      <c r="AC11" s="57">
        <f t="shared" si="20"/>
        <v>0.56396994117647059</v>
      </c>
      <c r="AD11" s="58">
        <f t="shared" si="21"/>
        <v>0</v>
      </c>
      <c r="AE11" s="58">
        <f t="shared" si="22"/>
        <v>2</v>
      </c>
      <c r="AF11" s="58">
        <f t="shared" si="5"/>
        <v>6</v>
      </c>
      <c r="AG11" s="58">
        <f t="shared" si="6"/>
        <v>6</v>
      </c>
      <c r="AH11" s="62">
        <f t="shared" si="23"/>
        <v>1</v>
      </c>
      <c r="AI11" s="57">
        <f t="shared" si="24"/>
        <v>2.6816170000000001</v>
      </c>
      <c r="AJ11" s="58">
        <f t="shared" si="25"/>
        <v>1</v>
      </c>
      <c r="AL11" s="3" t="str">
        <f t="shared" si="7"/>
        <v/>
      </c>
      <c r="AM11" s="65" t="s">
        <v>125</v>
      </c>
      <c r="AN11" s="3">
        <f>+SUMIF($B:$B,$AM11,Q:Q)</f>
        <v>15</v>
      </c>
      <c r="AO11" s="3">
        <f>+COUNTIF($B:$B,$AM11)</f>
        <v>123</v>
      </c>
      <c r="AP11" s="3">
        <f>+COUNTIFS($B:$B,$AM11,I:I,"&gt;0")</f>
        <v>91</v>
      </c>
      <c r="AQ11" s="70">
        <f t="shared" si="26"/>
        <v>0.87804878048780488</v>
      </c>
      <c r="AR11" s="70">
        <f t="shared" si="27"/>
        <v>0.8351648351648352</v>
      </c>
      <c r="AS11" s="71">
        <f t="shared" si="28"/>
        <v>177.12</v>
      </c>
      <c r="AT11" s="71">
        <f t="shared" si="29"/>
        <v>49.176351921092319</v>
      </c>
      <c r="AU11" s="73">
        <f t="shared" si="8"/>
        <v>0.72235573666953301</v>
      </c>
      <c r="AV11" s="74">
        <f t="shared" si="9"/>
        <v>0.47308040145533869</v>
      </c>
    </row>
    <row r="12" spans="1:50" ht="14.1" customHeight="1" x14ac:dyDescent="0.2">
      <c r="A12" s="66" t="s">
        <v>79</v>
      </c>
      <c r="B12" s="103" t="s">
        <v>69</v>
      </c>
      <c r="C12" s="26">
        <v>3</v>
      </c>
      <c r="D12" s="26">
        <v>3</v>
      </c>
      <c r="E12" s="26">
        <f t="shared" si="32"/>
        <v>4</v>
      </c>
      <c r="F12" s="104" t="s">
        <v>13</v>
      </c>
      <c r="G12" s="104" t="s">
        <v>14</v>
      </c>
      <c r="H12" s="26">
        <v>2</v>
      </c>
      <c r="I12" s="26">
        <v>1</v>
      </c>
      <c r="J12" s="34">
        <v>1</v>
      </c>
      <c r="K12" s="55"/>
      <c r="L12" s="124">
        <v>1</v>
      </c>
      <c r="M12" s="125">
        <f t="shared" si="0"/>
        <v>0.20547945205479451</v>
      </c>
      <c r="N12" s="124" t="str">
        <f t="shared" si="1"/>
        <v/>
      </c>
      <c r="O12" s="124">
        <f t="shared" si="10"/>
        <v>1</v>
      </c>
      <c r="P12" s="125">
        <f t="shared" si="11"/>
        <v>0.29411764705882354</v>
      </c>
      <c r="Q12" s="124" t="str">
        <f t="shared" si="12"/>
        <v/>
      </c>
      <c r="R12" s="124">
        <f t="shared" si="13"/>
        <v>2</v>
      </c>
      <c r="S12" s="125">
        <f t="shared" si="14"/>
        <v>1</v>
      </c>
      <c r="T12" s="35">
        <f t="shared" si="15"/>
        <v>1</v>
      </c>
      <c r="V12" s="33">
        <f t="shared" si="16"/>
        <v>73</v>
      </c>
      <c r="W12" s="59">
        <f t="shared" si="2"/>
        <v>0.20547945205479451</v>
      </c>
      <c r="X12" s="57">
        <f t="shared" si="17"/>
        <v>0.50353480821917795</v>
      </c>
      <c r="Y12" s="58">
        <f t="shared" si="18"/>
        <v>0</v>
      </c>
      <c r="Z12" s="58">
        <f t="shared" si="19"/>
        <v>1</v>
      </c>
      <c r="AA12" s="58">
        <f t="shared" si="3"/>
        <v>51</v>
      </c>
      <c r="AB12" s="59">
        <f t="shared" si="4"/>
        <v>0.29411764705882354</v>
      </c>
      <c r="AC12" s="57">
        <f t="shared" si="20"/>
        <v>0.85808758823529407</v>
      </c>
      <c r="AD12" s="58">
        <f t="shared" si="21"/>
        <v>0</v>
      </c>
      <c r="AE12" s="58">
        <f t="shared" si="22"/>
        <v>2</v>
      </c>
      <c r="AF12" s="58">
        <f t="shared" si="5"/>
        <v>6</v>
      </c>
      <c r="AG12" s="58">
        <f t="shared" si="6"/>
        <v>6</v>
      </c>
      <c r="AH12" s="62">
        <f t="shared" si="23"/>
        <v>1</v>
      </c>
      <c r="AI12" s="57">
        <f t="shared" si="24"/>
        <v>3.6816170000000001</v>
      </c>
      <c r="AJ12" s="58">
        <f t="shared" si="25"/>
        <v>1</v>
      </c>
      <c r="AL12" s="3" t="str">
        <f t="shared" si="7"/>
        <v/>
      </c>
    </row>
    <row r="13" spans="1:50" ht="14.1" customHeight="1" x14ac:dyDescent="0.2">
      <c r="A13" s="66" t="s">
        <v>79</v>
      </c>
      <c r="B13" s="103" t="s">
        <v>69</v>
      </c>
      <c r="C13" s="26">
        <f t="shared" si="30"/>
        <v>4</v>
      </c>
      <c r="D13" s="26">
        <f t="shared" si="31"/>
        <v>4</v>
      </c>
      <c r="E13" s="26">
        <f t="shared" si="32"/>
        <v>5</v>
      </c>
      <c r="F13" s="104" t="s">
        <v>13</v>
      </c>
      <c r="G13" s="104" t="s">
        <v>14</v>
      </c>
      <c r="H13" s="26">
        <v>5</v>
      </c>
      <c r="I13" s="26">
        <v>1</v>
      </c>
      <c r="J13" s="34">
        <v>1</v>
      </c>
      <c r="K13" s="55"/>
      <c r="L13" s="124">
        <v>1</v>
      </c>
      <c r="M13" s="125">
        <f t="shared" si="0"/>
        <v>0.20547945205479451</v>
      </c>
      <c r="N13" s="124" t="str">
        <f t="shared" si="1"/>
        <v/>
      </c>
      <c r="O13" s="124">
        <f t="shared" si="10"/>
        <v>1</v>
      </c>
      <c r="P13" s="125">
        <f t="shared" si="11"/>
        <v>0.29411764705882354</v>
      </c>
      <c r="Q13" s="124">
        <f t="shared" si="12"/>
        <v>1</v>
      </c>
      <c r="R13" s="124">
        <f t="shared" si="13"/>
        <v>2</v>
      </c>
      <c r="S13" s="125">
        <f t="shared" si="14"/>
        <v>1</v>
      </c>
      <c r="T13" s="35">
        <f t="shared" si="15"/>
        <v>1</v>
      </c>
      <c r="V13" s="33">
        <f t="shared" si="16"/>
        <v>73</v>
      </c>
      <c r="W13" s="59">
        <f t="shared" si="2"/>
        <v>0.20547945205479451</v>
      </c>
      <c r="X13" s="57">
        <f t="shared" si="17"/>
        <v>0.70901426027397241</v>
      </c>
      <c r="Y13" s="58">
        <f t="shared" si="18"/>
        <v>0</v>
      </c>
      <c r="Z13" s="58">
        <f t="shared" si="19"/>
        <v>1</v>
      </c>
      <c r="AA13" s="58">
        <f t="shared" si="3"/>
        <v>51</v>
      </c>
      <c r="AB13" s="59">
        <f t="shared" si="4"/>
        <v>0.29411764705882354</v>
      </c>
      <c r="AC13" s="57">
        <f t="shared" si="20"/>
        <v>1.1522052352941177</v>
      </c>
      <c r="AD13" s="58">
        <f t="shared" si="21"/>
        <v>1</v>
      </c>
      <c r="AE13" s="58">
        <f t="shared" si="22"/>
        <v>2</v>
      </c>
      <c r="AF13" s="58">
        <f t="shared" si="5"/>
        <v>6</v>
      </c>
      <c r="AG13" s="58">
        <f t="shared" si="6"/>
        <v>6</v>
      </c>
      <c r="AH13" s="62">
        <f t="shared" si="23"/>
        <v>1</v>
      </c>
      <c r="AI13" s="57">
        <f t="shared" si="24"/>
        <v>4.6816170000000001</v>
      </c>
      <c r="AJ13" s="58">
        <f t="shared" si="25"/>
        <v>1</v>
      </c>
      <c r="AL13" s="3" t="str">
        <f t="shared" si="7"/>
        <v/>
      </c>
    </row>
    <row r="14" spans="1:50" ht="14.1" customHeight="1" x14ac:dyDescent="0.25">
      <c r="A14" s="66" t="s">
        <v>79</v>
      </c>
      <c r="B14" s="103" t="s">
        <v>69</v>
      </c>
      <c r="C14" s="26">
        <v>5</v>
      </c>
      <c r="D14" s="26">
        <f t="shared" si="31"/>
        <v>5</v>
      </c>
      <c r="E14" s="26">
        <f t="shared" si="32"/>
        <v>6</v>
      </c>
      <c r="F14" s="104" t="s">
        <v>13</v>
      </c>
      <c r="G14" s="104" t="s">
        <v>14</v>
      </c>
      <c r="H14" s="26">
        <v>6</v>
      </c>
      <c r="I14" s="26">
        <v>1</v>
      </c>
      <c r="J14" s="34">
        <v>1</v>
      </c>
      <c r="K14" s="55"/>
      <c r="L14" s="124">
        <v>1</v>
      </c>
      <c r="M14" s="125">
        <f t="shared" si="0"/>
        <v>0.20547945205479451</v>
      </c>
      <c r="N14" s="124" t="str">
        <f t="shared" si="1"/>
        <v/>
      </c>
      <c r="O14" s="124">
        <f t="shared" si="10"/>
        <v>1</v>
      </c>
      <c r="P14" s="125">
        <f t="shared" si="11"/>
        <v>0.29411764705882354</v>
      </c>
      <c r="Q14" s="124" t="str">
        <f t="shared" si="12"/>
        <v/>
      </c>
      <c r="R14" s="124">
        <f t="shared" si="13"/>
        <v>2</v>
      </c>
      <c r="S14" s="125">
        <f t="shared" si="14"/>
        <v>1</v>
      </c>
      <c r="T14" s="35">
        <f t="shared" si="15"/>
        <v>1</v>
      </c>
      <c r="V14" s="33">
        <f t="shared" si="16"/>
        <v>73</v>
      </c>
      <c r="W14" s="59">
        <f t="shared" si="2"/>
        <v>0.20547945205479451</v>
      </c>
      <c r="X14" s="57">
        <f t="shared" si="17"/>
        <v>0.91449371232876686</v>
      </c>
      <c r="Y14" s="58">
        <f t="shared" si="18"/>
        <v>0</v>
      </c>
      <c r="Z14" s="58">
        <f t="shared" si="19"/>
        <v>1</v>
      </c>
      <c r="AA14" s="58">
        <f t="shared" si="3"/>
        <v>51</v>
      </c>
      <c r="AB14" s="59">
        <f t="shared" si="4"/>
        <v>0.29411764705882354</v>
      </c>
      <c r="AC14" s="57">
        <f t="shared" si="20"/>
        <v>1.4463228823529413</v>
      </c>
      <c r="AD14" s="58">
        <f t="shared" si="21"/>
        <v>0</v>
      </c>
      <c r="AE14" s="58">
        <f t="shared" si="22"/>
        <v>2</v>
      </c>
      <c r="AF14" s="58">
        <f t="shared" si="5"/>
        <v>6</v>
      </c>
      <c r="AG14" s="58">
        <f t="shared" si="6"/>
        <v>6</v>
      </c>
      <c r="AH14" s="62">
        <f t="shared" si="23"/>
        <v>1</v>
      </c>
      <c r="AI14" s="57">
        <f t="shared" si="24"/>
        <v>5.6816170000000001</v>
      </c>
      <c r="AJ14" s="58">
        <f t="shared" si="25"/>
        <v>1</v>
      </c>
      <c r="AL14" s="3" t="str">
        <f t="shared" si="7"/>
        <v/>
      </c>
      <c r="AM14" s="159" t="s">
        <v>105</v>
      </c>
      <c r="AN14" s="160"/>
      <c r="AO14" s="160"/>
      <c r="AP14" s="160"/>
      <c r="AQ14" s="160"/>
      <c r="AR14" s="160"/>
      <c r="AS14" s="160"/>
      <c r="AT14" s="160"/>
      <c r="AU14" s="160"/>
      <c r="AV14" s="160"/>
      <c r="AW14" s="160"/>
      <c r="AX14" s="160"/>
    </row>
    <row r="15" spans="1:50" ht="14.1" customHeight="1" x14ac:dyDescent="0.2">
      <c r="A15" s="66" t="s">
        <v>79</v>
      </c>
      <c r="B15" s="103" t="s">
        <v>69</v>
      </c>
      <c r="C15" s="26">
        <v>5</v>
      </c>
      <c r="D15" s="26">
        <f t="shared" si="31"/>
        <v>6</v>
      </c>
      <c r="E15" s="26">
        <f t="shared" si="32"/>
        <v>7</v>
      </c>
      <c r="F15" s="104" t="s">
        <v>13</v>
      </c>
      <c r="G15" s="104" t="s">
        <v>14</v>
      </c>
      <c r="H15" s="26">
        <v>5</v>
      </c>
      <c r="I15" s="26">
        <v>1</v>
      </c>
      <c r="J15" s="34">
        <v>0</v>
      </c>
      <c r="K15" s="55"/>
      <c r="L15" s="124">
        <v>1</v>
      </c>
      <c r="M15" s="125">
        <f t="shared" si="0"/>
        <v>0.20547945205479451</v>
      </c>
      <c r="N15" s="124">
        <f t="shared" si="1"/>
        <v>1</v>
      </c>
      <c r="O15" s="124">
        <f t="shared" si="10"/>
        <v>1</v>
      </c>
      <c r="P15" s="125">
        <f t="shared" si="11"/>
        <v>0.29411764705882354</v>
      </c>
      <c r="Q15" s="124" t="str">
        <f t="shared" si="12"/>
        <v/>
      </c>
      <c r="R15" s="124">
        <f t="shared" si="13"/>
        <v>1</v>
      </c>
      <c r="S15" s="125">
        <f t="shared" si="14"/>
        <v>0.2</v>
      </c>
      <c r="T15" s="35" t="str">
        <f t="shared" si="15"/>
        <v/>
      </c>
      <c r="V15" s="33">
        <f t="shared" si="16"/>
        <v>73</v>
      </c>
      <c r="W15" s="59">
        <f t="shared" si="2"/>
        <v>0.20547945205479451</v>
      </c>
      <c r="X15" s="57">
        <f t="shared" si="17"/>
        <v>1.1199731643835613</v>
      </c>
      <c r="Y15" s="58">
        <f t="shared" si="18"/>
        <v>1</v>
      </c>
      <c r="Z15" s="58">
        <f t="shared" si="19"/>
        <v>1</v>
      </c>
      <c r="AA15" s="58">
        <f t="shared" si="3"/>
        <v>51</v>
      </c>
      <c r="AB15" s="59">
        <f t="shared" si="4"/>
        <v>0.29411764705882354</v>
      </c>
      <c r="AC15" s="57">
        <f t="shared" si="20"/>
        <v>1.7404405294117649</v>
      </c>
      <c r="AD15" s="58">
        <f t="shared" si="21"/>
        <v>0</v>
      </c>
      <c r="AE15" s="58">
        <f t="shared" si="22"/>
        <v>1</v>
      </c>
      <c r="AF15" s="58">
        <f t="shared" si="5"/>
        <v>45</v>
      </c>
      <c r="AG15" s="58">
        <f t="shared" si="6"/>
        <v>9</v>
      </c>
      <c r="AH15" s="62">
        <f t="shared" si="23"/>
        <v>0.2</v>
      </c>
      <c r="AI15" s="57">
        <f t="shared" si="24"/>
        <v>5.8816170000000003</v>
      </c>
      <c r="AJ15" s="58">
        <f t="shared" si="25"/>
        <v>0</v>
      </c>
      <c r="AM15" s="169" t="s">
        <v>102</v>
      </c>
      <c r="AN15" s="169"/>
      <c r="AO15" s="169"/>
      <c r="AP15" s="169"/>
      <c r="AQ15" s="169"/>
      <c r="AR15" s="169"/>
      <c r="AS15" s="169"/>
      <c r="AT15" s="169"/>
      <c r="AU15" s="169"/>
      <c r="AV15" s="169"/>
      <c r="AW15" s="169"/>
      <c r="AX15" s="169"/>
    </row>
    <row r="16" spans="1:50" ht="14.1" customHeight="1" x14ac:dyDescent="0.2">
      <c r="A16" s="66" t="s">
        <v>41</v>
      </c>
      <c r="B16" s="103" t="s">
        <v>69</v>
      </c>
      <c r="C16" s="26">
        <f t="shared" si="30"/>
        <v>6</v>
      </c>
      <c r="D16" s="26">
        <f t="shared" si="31"/>
        <v>7</v>
      </c>
      <c r="E16" s="26">
        <f t="shared" si="32"/>
        <v>8</v>
      </c>
      <c r="F16" s="104" t="s">
        <v>13</v>
      </c>
      <c r="G16" s="104" t="s">
        <v>14</v>
      </c>
      <c r="H16" s="26">
        <v>3</v>
      </c>
      <c r="I16" s="26">
        <v>1</v>
      </c>
      <c r="J16" s="34">
        <v>0</v>
      </c>
      <c r="K16" s="55"/>
      <c r="L16" s="124">
        <v>1</v>
      </c>
      <c r="M16" s="125">
        <f t="shared" si="0"/>
        <v>0.20547945205479451</v>
      </c>
      <c r="N16" s="124" t="str">
        <f t="shared" si="1"/>
        <v/>
      </c>
      <c r="O16" s="124">
        <f t="shared" si="10"/>
        <v>1</v>
      </c>
      <c r="P16" s="125">
        <f t="shared" si="11"/>
        <v>0.29411764705882354</v>
      </c>
      <c r="Q16" s="124">
        <f t="shared" si="12"/>
        <v>1</v>
      </c>
      <c r="R16" s="124">
        <f t="shared" si="13"/>
        <v>1</v>
      </c>
      <c r="S16" s="125">
        <f t="shared" si="14"/>
        <v>0.2</v>
      </c>
      <c r="T16" s="35">
        <f t="shared" si="15"/>
        <v>1</v>
      </c>
      <c r="V16" s="33">
        <f t="shared" si="16"/>
        <v>73</v>
      </c>
      <c r="W16" s="59">
        <f t="shared" si="2"/>
        <v>0.20547945205479451</v>
      </c>
      <c r="X16" s="57">
        <f t="shared" si="17"/>
        <v>1.3254526164383558</v>
      </c>
      <c r="Y16" s="58">
        <f t="shared" si="18"/>
        <v>0</v>
      </c>
      <c r="Z16" s="58">
        <f t="shared" si="19"/>
        <v>1</v>
      </c>
      <c r="AA16" s="58">
        <f t="shared" si="3"/>
        <v>51</v>
      </c>
      <c r="AB16" s="59">
        <f t="shared" si="4"/>
        <v>0.29411764705882354</v>
      </c>
      <c r="AC16" s="57">
        <f t="shared" si="20"/>
        <v>2.0345581764705885</v>
      </c>
      <c r="AD16" s="58">
        <f t="shared" si="21"/>
        <v>1</v>
      </c>
      <c r="AE16" s="58">
        <f t="shared" si="22"/>
        <v>1</v>
      </c>
      <c r="AF16" s="58">
        <f t="shared" si="5"/>
        <v>45</v>
      </c>
      <c r="AG16" s="58">
        <f t="shared" si="6"/>
        <v>9</v>
      </c>
      <c r="AH16" s="62">
        <f t="shared" si="23"/>
        <v>0.2</v>
      </c>
      <c r="AI16" s="57">
        <f t="shared" si="24"/>
        <v>6.0816170000000005</v>
      </c>
      <c r="AJ16" s="58">
        <f t="shared" si="25"/>
        <v>1</v>
      </c>
      <c r="AM16" s="161" t="s">
        <v>104</v>
      </c>
      <c r="AN16" s="161"/>
      <c r="AO16" s="161"/>
      <c r="AP16" s="161"/>
      <c r="AQ16" s="161"/>
      <c r="AR16" s="161"/>
      <c r="AS16" s="161"/>
      <c r="AT16" s="161"/>
      <c r="AU16" s="161"/>
      <c r="AV16" s="161"/>
      <c r="AW16" s="161"/>
      <c r="AX16" s="161"/>
    </row>
    <row r="17" spans="1:50" ht="14.1" customHeight="1" x14ac:dyDescent="0.2">
      <c r="A17" s="66" t="s">
        <v>79</v>
      </c>
      <c r="B17" s="103" t="s">
        <v>69</v>
      </c>
      <c r="C17" s="26">
        <f t="shared" si="30"/>
        <v>7</v>
      </c>
      <c r="D17" s="26">
        <f t="shared" si="31"/>
        <v>8</v>
      </c>
      <c r="E17" s="26">
        <f t="shared" si="32"/>
        <v>9</v>
      </c>
      <c r="F17" s="104" t="s">
        <v>13</v>
      </c>
      <c r="G17" s="104" t="s">
        <v>14</v>
      </c>
      <c r="H17" s="26">
        <v>1</v>
      </c>
      <c r="I17" s="26">
        <v>1</v>
      </c>
      <c r="J17" s="34">
        <v>0</v>
      </c>
      <c r="K17" s="55"/>
      <c r="L17" s="124">
        <v>1</v>
      </c>
      <c r="M17" s="125">
        <f t="shared" si="0"/>
        <v>0.20547945205479451</v>
      </c>
      <c r="N17" s="124" t="str">
        <f t="shared" si="1"/>
        <v/>
      </c>
      <c r="O17" s="124">
        <f t="shared" si="10"/>
        <v>1</v>
      </c>
      <c r="P17" s="125">
        <f t="shared" si="11"/>
        <v>0.29411764705882354</v>
      </c>
      <c r="Q17" s="124" t="str">
        <f t="shared" si="12"/>
        <v/>
      </c>
      <c r="R17" s="124">
        <f t="shared" si="13"/>
        <v>1</v>
      </c>
      <c r="S17" s="125">
        <f t="shared" si="14"/>
        <v>0.2</v>
      </c>
      <c r="T17" s="35" t="str">
        <f t="shared" si="15"/>
        <v/>
      </c>
      <c r="V17" s="33">
        <f t="shared" si="16"/>
        <v>73</v>
      </c>
      <c r="W17" s="59">
        <f t="shared" si="2"/>
        <v>0.20547945205479451</v>
      </c>
      <c r="X17" s="57">
        <f t="shared" si="17"/>
        <v>1.5309320684931502</v>
      </c>
      <c r="Y17" s="58">
        <f t="shared" si="18"/>
        <v>0</v>
      </c>
      <c r="Z17" s="58">
        <f t="shared" si="19"/>
        <v>1</v>
      </c>
      <c r="AA17" s="58">
        <f t="shared" si="3"/>
        <v>51</v>
      </c>
      <c r="AB17" s="59">
        <f t="shared" si="4"/>
        <v>0.29411764705882354</v>
      </c>
      <c r="AC17" s="57">
        <f t="shared" si="20"/>
        <v>2.3286758235294118</v>
      </c>
      <c r="AD17" s="58">
        <f t="shared" si="21"/>
        <v>0</v>
      </c>
      <c r="AE17" s="58">
        <f t="shared" si="22"/>
        <v>1</v>
      </c>
      <c r="AF17" s="58">
        <f t="shared" si="5"/>
        <v>45</v>
      </c>
      <c r="AG17" s="58">
        <f t="shared" si="6"/>
        <v>9</v>
      </c>
      <c r="AH17" s="62">
        <f t="shared" si="23"/>
        <v>0.2</v>
      </c>
      <c r="AI17" s="57">
        <f t="shared" si="24"/>
        <v>6.2816170000000007</v>
      </c>
      <c r="AJ17" s="58">
        <f t="shared" si="25"/>
        <v>0</v>
      </c>
      <c r="AM17" s="176" t="s">
        <v>103</v>
      </c>
      <c r="AN17" s="173" t="s">
        <v>106</v>
      </c>
      <c r="AO17" s="174"/>
      <c r="AP17" s="174"/>
      <c r="AQ17" s="174"/>
      <c r="AR17" s="175"/>
      <c r="AS17" s="162"/>
      <c r="AT17" s="173" t="s">
        <v>107</v>
      </c>
      <c r="AU17" s="174"/>
      <c r="AV17" s="174"/>
      <c r="AW17" s="174"/>
      <c r="AX17" s="175"/>
    </row>
    <row r="18" spans="1:50" ht="14.1" customHeight="1" x14ac:dyDescent="0.2">
      <c r="A18" s="66" t="s">
        <v>79</v>
      </c>
      <c r="B18" s="103" t="s">
        <v>69</v>
      </c>
      <c r="C18" s="26">
        <v>7</v>
      </c>
      <c r="D18" s="26">
        <v>8</v>
      </c>
      <c r="E18" s="26">
        <f t="shared" si="32"/>
        <v>10</v>
      </c>
      <c r="F18" s="104" t="s">
        <v>13</v>
      </c>
      <c r="G18" s="104" t="s">
        <v>14</v>
      </c>
      <c r="H18" s="26">
        <v>7</v>
      </c>
      <c r="I18" s="26">
        <v>1</v>
      </c>
      <c r="J18" s="34">
        <v>0</v>
      </c>
      <c r="K18" s="55"/>
      <c r="L18" s="124">
        <v>1</v>
      </c>
      <c r="M18" s="125">
        <f t="shared" si="0"/>
        <v>0.20547945205479451</v>
      </c>
      <c r="N18" s="124" t="str">
        <f t="shared" si="1"/>
        <v/>
      </c>
      <c r="O18" s="124">
        <f t="shared" si="10"/>
        <v>1</v>
      </c>
      <c r="P18" s="125">
        <f t="shared" si="11"/>
        <v>0.29411764705882354</v>
      </c>
      <c r="Q18" s="124" t="str">
        <f t="shared" si="12"/>
        <v/>
      </c>
      <c r="R18" s="124">
        <f t="shared" si="13"/>
        <v>1</v>
      </c>
      <c r="S18" s="125">
        <f t="shared" si="14"/>
        <v>0.2</v>
      </c>
      <c r="T18" s="35" t="str">
        <f t="shared" si="15"/>
        <v/>
      </c>
      <c r="V18" s="33">
        <f t="shared" si="16"/>
        <v>73</v>
      </c>
      <c r="W18" s="59">
        <f t="shared" si="2"/>
        <v>0.20547945205479451</v>
      </c>
      <c r="X18" s="57">
        <f t="shared" si="17"/>
        <v>1.7364115205479447</v>
      </c>
      <c r="Y18" s="58">
        <f t="shared" si="18"/>
        <v>0</v>
      </c>
      <c r="Z18" s="58">
        <f t="shared" si="19"/>
        <v>1</v>
      </c>
      <c r="AA18" s="58">
        <f t="shared" si="3"/>
        <v>51</v>
      </c>
      <c r="AB18" s="59">
        <f t="shared" si="4"/>
        <v>0.29411764705882354</v>
      </c>
      <c r="AC18" s="57">
        <f t="shared" si="20"/>
        <v>2.6227934705882352</v>
      </c>
      <c r="AD18" s="58">
        <f t="shared" si="21"/>
        <v>0</v>
      </c>
      <c r="AE18" s="58">
        <f t="shared" si="22"/>
        <v>1</v>
      </c>
      <c r="AF18" s="58">
        <f t="shared" si="5"/>
        <v>45</v>
      </c>
      <c r="AG18" s="58">
        <f t="shared" si="6"/>
        <v>9</v>
      </c>
      <c r="AH18" s="62">
        <f t="shared" si="23"/>
        <v>0.2</v>
      </c>
      <c r="AI18" s="57">
        <f t="shared" si="24"/>
        <v>6.4816170000000008</v>
      </c>
      <c r="AJ18" s="58">
        <f t="shared" si="25"/>
        <v>0</v>
      </c>
      <c r="AM18" s="177"/>
      <c r="AN18" s="170" t="s">
        <v>108</v>
      </c>
      <c r="AO18" s="171"/>
      <c r="AP18" s="171"/>
      <c r="AQ18" s="171"/>
      <c r="AR18" s="172"/>
      <c r="AS18" s="163"/>
      <c r="AT18" s="170" t="s">
        <v>108</v>
      </c>
      <c r="AU18" s="171"/>
      <c r="AV18" s="171"/>
      <c r="AW18" s="171"/>
      <c r="AX18" s="172"/>
    </row>
    <row r="19" spans="1:50" ht="14.1" customHeight="1" x14ac:dyDescent="0.2">
      <c r="A19" s="66" t="s">
        <v>79</v>
      </c>
      <c r="B19" s="103" t="s">
        <v>69</v>
      </c>
      <c r="C19" s="26">
        <f t="shared" si="30"/>
        <v>8</v>
      </c>
      <c r="D19" s="26">
        <f t="shared" si="31"/>
        <v>9</v>
      </c>
      <c r="E19" s="26">
        <f t="shared" si="32"/>
        <v>11</v>
      </c>
      <c r="F19" s="104" t="s">
        <v>13</v>
      </c>
      <c r="G19" s="104" t="s">
        <v>14</v>
      </c>
      <c r="H19" s="26">
        <v>7</v>
      </c>
      <c r="I19" s="26">
        <v>1</v>
      </c>
      <c r="J19" s="34">
        <v>0</v>
      </c>
      <c r="K19" s="55"/>
      <c r="L19" s="124">
        <v>1</v>
      </c>
      <c r="M19" s="125">
        <f t="shared" si="0"/>
        <v>0.20547945205479451</v>
      </c>
      <c r="N19" s="124" t="str">
        <f t="shared" si="1"/>
        <v/>
      </c>
      <c r="O19" s="124">
        <f t="shared" si="10"/>
        <v>1</v>
      </c>
      <c r="P19" s="125">
        <f t="shared" si="11"/>
        <v>0.29411764705882354</v>
      </c>
      <c r="Q19" s="124" t="str">
        <f t="shared" si="12"/>
        <v/>
      </c>
      <c r="R19" s="124">
        <f t="shared" si="13"/>
        <v>1</v>
      </c>
      <c r="S19" s="125">
        <f t="shared" si="14"/>
        <v>0.2</v>
      </c>
      <c r="T19" s="35" t="str">
        <f t="shared" si="15"/>
        <v/>
      </c>
      <c r="V19" s="33">
        <f t="shared" si="16"/>
        <v>73</v>
      </c>
      <c r="W19" s="59">
        <f t="shared" si="2"/>
        <v>0.20547945205479451</v>
      </c>
      <c r="X19" s="57">
        <f t="shared" si="17"/>
        <v>1.9418909726027391</v>
      </c>
      <c r="Y19" s="58">
        <f t="shared" si="18"/>
        <v>0</v>
      </c>
      <c r="Z19" s="58">
        <f t="shared" si="19"/>
        <v>1</v>
      </c>
      <c r="AA19" s="58">
        <f t="shared" si="3"/>
        <v>51</v>
      </c>
      <c r="AB19" s="59">
        <f t="shared" si="4"/>
        <v>0.29411764705882354</v>
      </c>
      <c r="AC19" s="57">
        <f t="shared" si="20"/>
        <v>2.9169111176470586</v>
      </c>
      <c r="AD19" s="58">
        <f t="shared" si="21"/>
        <v>0</v>
      </c>
      <c r="AE19" s="58">
        <f t="shared" si="22"/>
        <v>1</v>
      </c>
      <c r="AF19" s="58">
        <f t="shared" si="5"/>
        <v>45</v>
      </c>
      <c r="AG19" s="58">
        <f t="shared" si="6"/>
        <v>9</v>
      </c>
      <c r="AH19" s="62">
        <f t="shared" si="23"/>
        <v>0.2</v>
      </c>
      <c r="AI19" s="57">
        <f t="shared" si="24"/>
        <v>6.681617000000001</v>
      </c>
      <c r="AJ19" s="58">
        <f t="shared" si="25"/>
        <v>0</v>
      </c>
      <c r="AM19" s="178"/>
      <c r="AN19" s="76">
        <v>0.1</v>
      </c>
      <c r="AO19" s="77">
        <v>0.5</v>
      </c>
      <c r="AP19" s="77">
        <v>1</v>
      </c>
      <c r="AQ19" s="77">
        <v>1.5</v>
      </c>
      <c r="AR19" s="78">
        <v>2</v>
      </c>
      <c r="AS19" s="164"/>
      <c r="AT19" s="76">
        <v>0.1</v>
      </c>
      <c r="AU19" s="77">
        <v>0.5</v>
      </c>
      <c r="AV19" s="77">
        <v>1</v>
      </c>
      <c r="AW19" s="77">
        <v>1.5</v>
      </c>
      <c r="AX19" s="78">
        <v>2</v>
      </c>
    </row>
    <row r="20" spans="1:50" ht="14.1" customHeight="1" x14ac:dyDescent="0.2">
      <c r="A20" s="66" t="s">
        <v>79</v>
      </c>
      <c r="B20" s="103" t="s">
        <v>69</v>
      </c>
      <c r="C20" s="26">
        <f t="shared" si="30"/>
        <v>9</v>
      </c>
      <c r="D20" s="26">
        <f t="shared" si="31"/>
        <v>10</v>
      </c>
      <c r="E20" s="26">
        <f t="shared" si="32"/>
        <v>12</v>
      </c>
      <c r="F20" s="104" t="s">
        <v>13</v>
      </c>
      <c r="G20" s="104" t="s">
        <v>14</v>
      </c>
      <c r="H20" s="26">
        <v>1</v>
      </c>
      <c r="I20" s="26">
        <v>1</v>
      </c>
      <c r="J20" s="34">
        <v>0</v>
      </c>
      <c r="K20" s="55"/>
      <c r="L20" s="124">
        <v>1</v>
      </c>
      <c r="M20" s="125">
        <f t="shared" si="0"/>
        <v>0.20547945205479451</v>
      </c>
      <c r="N20" s="124">
        <f t="shared" si="1"/>
        <v>1</v>
      </c>
      <c r="O20" s="124">
        <f t="shared" si="10"/>
        <v>1</v>
      </c>
      <c r="P20" s="125">
        <f t="shared" si="11"/>
        <v>0.29411764705882354</v>
      </c>
      <c r="Q20" s="124">
        <f t="shared" si="12"/>
        <v>1</v>
      </c>
      <c r="R20" s="124">
        <f t="shared" si="13"/>
        <v>1</v>
      </c>
      <c r="S20" s="125">
        <f t="shared" si="14"/>
        <v>0.2</v>
      </c>
      <c r="T20" s="35" t="str">
        <f t="shared" si="15"/>
        <v/>
      </c>
      <c r="V20" s="33">
        <f t="shared" si="16"/>
        <v>73</v>
      </c>
      <c r="W20" s="59">
        <f t="shared" si="2"/>
        <v>0.20547945205479451</v>
      </c>
      <c r="X20" s="57">
        <f t="shared" si="17"/>
        <v>2.1473704246575336</v>
      </c>
      <c r="Y20" s="58">
        <f t="shared" si="18"/>
        <v>1</v>
      </c>
      <c r="Z20" s="58">
        <f t="shared" si="19"/>
        <v>1</v>
      </c>
      <c r="AA20" s="58">
        <f t="shared" si="3"/>
        <v>51</v>
      </c>
      <c r="AB20" s="59">
        <f t="shared" si="4"/>
        <v>0.29411764705882354</v>
      </c>
      <c r="AC20" s="57">
        <f t="shared" si="20"/>
        <v>3.2110287647058819</v>
      </c>
      <c r="AD20" s="58">
        <f t="shared" si="21"/>
        <v>1</v>
      </c>
      <c r="AE20" s="58">
        <f t="shared" si="22"/>
        <v>1</v>
      </c>
      <c r="AF20" s="58">
        <f t="shared" si="5"/>
        <v>45</v>
      </c>
      <c r="AG20" s="58">
        <f t="shared" si="6"/>
        <v>9</v>
      </c>
      <c r="AH20" s="62">
        <f t="shared" si="23"/>
        <v>0.2</v>
      </c>
      <c r="AI20" s="57">
        <f t="shared" si="24"/>
        <v>6.8816170000000012</v>
      </c>
      <c r="AJ20" s="58">
        <f t="shared" si="25"/>
        <v>0</v>
      </c>
      <c r="AM20" s="79">
        <v>0.01</v>
      </c>
      <c r="AN20" s="83">
        <v>0.5019409248364588</v>
      </c>
      <c r="AO20" s="84">
        <v>0.50160910695609751</v>
      </c>
      <c r="AP20" s="84">
        <v>0.50119464701959804</v>
      </c>
      <c r="AQ20" s="84">
        <v>0.50078053531318201</v>
      </c>
      <c r="AR20" s="85">
        <v>0.50036677303957211</v>
      </c>
      <c r="AS20" s="96"/>
      <c r="AT20" s="83">
        <v>0.50202090892161344</v>
      </c>
      <c r="AU20" s="84">
        <v>0.50181646713101746</v>
      </c>
      <c r="AV20" s="84">
        <v>0.50119464701959804</v>
      </c>
      <c r="AW20" s="84">
        <v>0.50016002331474529</v>
      </c>
      <c r="AX20" s="85">
        <v>0.49871524219340457</v>
      </c>
    </row>
    <row r="21" spans="1:50" ht="14.1" customHeight="1" x14ac:dyDescent="0.2">
      <c r="A21" s="66" t="s">
        <v>79</v>
      </c>
      <c r="B21" s="103" t="s">
        <v>69</v>
      </c>
      <c r="C21" s="26">
        <v>10</v>
      </c>
      <c r="D21" s="26">
        <f t="shared" si="31"/>
        <v>11</v>
      </c>
      <c r="E21" s="26">
        <f t="shared" si="32"/>
        <v>13</v>
      </c>
      <c r="F21" s="104" t="s">
        <v>13</v>
      </c>
      <c r="G21" s="104" t="s">
        <v>14</v>
      </c>
      <c r="H21" s="26">
        <v>4</v>
      </c>
      <c r="I21" s="26">
        <v>1</v>
      </c>
      <c r="J21" s="34">
        <v>0</v>
      </c>
      <c r="K21" s="55"/>
      <c r="L21" s="124">
        <v>1</v>
      </c>
      <c r="M21" s="125">
        <f t="shared" si="0"/>
        <v>0.20547945205479451</v>
      </c>
      <c r="N21" s="124" t="str">
        <f t="shared" si="1"/>
        <v/>
      </c>
      <c r="O21" s="124">
        <f t="shared" si="10"/>
        <v>1</v>
      </c>
      <c r="P21" s="125">
        <f t="shared" si="11"/>
        <v>0.29411764705882354</v>
      </c>
      <c r="Q21" s="124" t="str">
        <f t="shared" si="12"/>
        <v/>
      </c>
      <c r="R21" s="124">
        <f t="shared" si="13"/>
        <v>1</v>
      </c>
      <c r="S21" s="125">
        <f t="shared" si="14"/>
        <v>0.2</v>
      </c>
      <c r="T21" s="35">
        <f t="shared" si="15"/>
        <v>1</v>
      </c>
      <c r="V21" s="33">
        <f t="shared" si="16"/>
        <v>73</v>
      </c>
      <c r="W21" s="59">
        <f t="shared" si="2"/>
        <v>0.20547945205479451</v>
      </c>
      <c r="X21" s="57">
        <f t="shared" si="17"/>
        <v>2.352849876712328</v>
      </c>
      <c r="Y21" s="58">
        <f t="shared" si="18"/>
        <v>0</v>
      </c>
      <c r="Z21" s="58">
        <f t="shared" si="19"/>
        <v>1</v>
      </c>
      <c r="AA21" s="58">
        <f t="shared" si="3"/>
        <v>51</v>
      </c>
      <c r="AB21" s="59">
        <f t="shared" si="4"/>
        <v>0.29411764705882354</v>
      </c>
      <c r="AC21" s="57">
        <f t="shared" si="20"/>
        <v>3.5051464117647053</v>
      </c>
      <c r="AD21" s="58">
        <f t="shared" si="21"/>
        <v>0</v>
      </c>
      <c r="AE21" s="58">
        <f t="shared" si="22"/>
        <v>1</v>
      </c>
      <c r="AF21" s="58">
        <f t="shared" si="5"/>
        <v>45</v>
      </c>
      <c r="AG21" s="58">
        <f t="shared" si="6"/>
        <v>9</v>
      </c>
      <c r="AH21" s="62">
        <f t="shared" si="23"/>
        <v>0.2</v>
      </c>
      <c r="AI21" s="57">
        <f t="shared" si="24"/>
        <v>7.0816170000000014</v>
      </c>
      <c r="AJ21" s="58">
        <f t="shared" si="25"/>
        <v>1</v>
      </c>
      <c r="AM21" s="80">
        <v>0.1</v>
      </c>
      <c r="AN21" s="86">
        <v>0.50119464701961158</v>
      </c>
      <c r="AO21" s="87">
        <v>0.49789160437001234</v>
      </c>
      <c r="AP21" s="87">
        <v>0.49379506715643873</v>
      </c>
      <c r="AQ21" s="87">
        <v>0.48973546112289301</v>
      </c>
      <c r="AR21" s="88">
        <v>0.48571390916288093</v>
      </c>
      <c r="AS21" s="95"/>
      <c r="AT21" s="86">
        <v>0.5019409248369866</v>
      </c>
      <c r="AU21" s="87">
        <v>0.49995336139722502</v>
      </c>
      <c r="AV21" s="87">
        <v>0.49379506715643873</v>
      </c>
      <c r="AW21" s="87">
        <v>0.48371774421273261</v>
      </c>
      <c r="AX21" s="88">
        <v>0.47002937112223675</v>
      </c>
    </row>
    <row r="22" spans="1:50" ht="14.1" customHeight="1" x14ac:dyDescent="0.2">
      <c r="A22" s="66" t="s">
        <v>79</v>
      </c>
      <c r="B22" s="103" t="s">
        <v>69</v>
      </c>
      <c r="C22" s="26">
        <v>10</v>
      </c>
      <c r="D22" s="26">
        <f t="shared" si="31"/>
        <v>12</v>
      </c>
      <c r="E22" s="26">
        <f t="shared" si="32"/>
        <v>14</v>
      </c>
      <c r="F22" s="104" t="s">
        <v>13</v>
      </c>
      <c r="G22" s="104" t="s">
        <v>14</v>
      </c>
      <c r="H22" s="26">
        <v>6</v>
      </c>
      <c r="I22" s="26">
        <v>1</v>
      </c>
      <c r="J22" s="34">
        <v>0</v>
      </c>
      <c r="K22" s="55"/>
      <c r="L22" s="124">
        <v>1</v>
      </c>
      <c r="M22" s="125">
        <f t="shared" si="0"/>
        <v>0.20547945205479451</v>
      </c>
      <c r="N22" s="124" t="str">
        <f t="shared" si="1"/>
        <v/>
      </c>
      <c r="O22" s="124">
        <f t="shared" si="10"/>
        <v>1</v>
      </c>
      <c r="P22" s="125">
        <f t="shared" si="11"/>
        <v>0.29411764705882354</v>
      </c>
      <c r="Q22" s="124" t="str">
        <f t="shared" si="12"/>
        <v/>
      </c>
      <c r="R22" s="124">
        <f t="shared" si="13"/>
        <v>1</v>
      </c>
      <c r="S22" s="125">
        <f t="shared" si="14"/>
        <v>0.2</v>
      </c>
      <c r="T22" s="35" t="str">
        <f t="shared" si="15"/>
        <v/>
      </c>
      <c r="V22" s="33">
        <f t="shared" si="16"/>
        <v>73</v>
      </c>
      <c r="W22" s="59">
        <f t="shared" si="2"/>
        <v>0.20547945205479451</v>
      </c>
      <c r="X22" s="57">
        <f t="shared" si="17"/>
        <v>2.5583293287671225</v>
      </c>
      <c r="Y22" s="58">
        <f t="shared" si="18"/>
        <v>0</v>
      </c>
      <c r="Z22" s="58">
        <f t="shared" si="19"/>
        <v>1</v>
      </c>
      <c r="AA22" s="58">
        <f t="shared" si="3"/>
        <v>51</v>
      </c>
      <c r="AB22" s="59">
        <f t="shared" si="4"/>
        <v>0.29411764705882354</v>
      </c>
      <c r="AC22" s="57">
        <f t="shared" si="20"/>
        <v>3.7992640588235287</v>
      </c>
      <c r="AD22" s="58">
        <f t="shared" si="21"/>
        <v>0</v>
      </c>
      <c r="AE22" s="58">
        <f t="shared" si="22"/>
        <v>1</v>
      </c>
      <c r="AF22" s="58">
        <f t="shared" si="5"/>
        <v>45</v>
      </c>
      <c r="AG22" s="58">
        <f t="shared" si="6"/>
        <v>9</v>
      </c>
      <c r="AH22" s="62">
        <f t="shared" si="23"/>
        <v>0.2</v>
      </c>
      <c r="AI22" s="57">
        <f t="shared" si="24"/>
        <v>7.2816170000000016</v>
      </c>
      <c r="AJ22" s="58">
        <f t="shared" si="25"/>
        <v>0</v>
      </c>
      <c r="AM22" s="80">
        <v>0.2</v>
      </c>
      <c r="AN22" s="86">
        <v>0.50036677303957888</v>
      </c>
      <c r="AO22" s="87">
        <v>0.49379506715643873</v>
      </c>
      <c r="AP22" s="87">
        <v>0.48571390916288093</v>
      </c>
      <c r="AQ22" s="87">
        <v>0.47778927156320128</v>
      </c>
      <c r="AR22" s="88">
        <v>0.47002937112223675</v>
      </c>
      <c r="AS22" s="95"/>
      <c r="AT22" s="86">
        <v>0.50185794956902741</v>
      </c>
      <c r="AU22" s="87">
        <v>0.49789160437001234</v>
      </c>
      <c r="AV22" s="87">
        <v>0.48571390916288093</v>
      </c>
      <c r="AW22" s="87">
        <v>0.46621358823163994</v>
      </c>
      <c r="AX22" s="88">
        <v>0.44077815649761443</v>
      </c>
    </row>
    <row r="23" spans="1:50" ht="14.1" customHeight="1" x14ac:dyDescent="0.2">
      <c r="A23" s="66" t="s">
        <v>79</v>
      </c>
      <c r="B23" s="103" t="s">
        <v>69</v>
      </c>
      <c r="C23" s="26">
        <v>10</v>
      </c>
      <c r="D23" s="26">
        <f t="shared" si="31"/>
        <v>13</v>
      </c>
      <c r="E23" s="26">
        <f t="shared" si="32"/>
        <v>15</v>
      </c>
      <c r="F23" s="104" t="s">
        <v>13</v>
      </c>
      <c r="G23" s="104" t="s">
        <v>14</v>
      </c>
      <c r="H23" s="26">
        <v>2</v>
      </c>
      <c r="I23" s="26">
        <v>1</v>
      </c>
      <c r="J23" s="34">
        <v>0</v>
      </c>
      <c r="K23" s="55"/>
      <c r="L23" s="124">
        <v>1</v>
      </c>
      <c r="M23" s="125">
        <f t="shared" si="0"/>
        <v>0.20547945205479451</v>
      </c>
      <c r="N23" s="124" t="str">
        <f t="shared" si="1"/>
        <v/>
      </c>
      <c r="O23" s="124">
        <f t="shared" si="10"/>
        <v>1</v>
      </c>
      <c r="P23" s="125">
        <f t="shared" si="11"/>
        <v>0.29411764705882354</v>
      </c>
      <c r="Q23" s="124">
        <f t="shared" si="12"/>
        <v>1</v>
      </c>
      <c r="R23" s="124">
        <f t="shared" si="13"/>
        <v>1</v>
      </c>
      <c r="S23" s="125">
        <f t="shared" si="14"/>
        <v>0.2</v>
      </c>
      <c r="T23" s="35" t="str">
        <f t="shared" si="15"/>
        <v/>
      </c>
      <c r="V23" s="33">
        <f t="shared" si="16"/>
        <v>73</v>
      </c>
      <c r="W23" s="59">
        <f t="shared" si="2"/>
        <v>0.20547945205479451</v>
      </c>
      <c r="X23" s="57">
        <f t="shared" si="17"/>
        <v>2.7638087808219169</v>
      </c>
      <c r="Y23" s="58">
        <f t="shared" si="18"/>
        <v>0</v>
      </c>
      <c r="Z23" s="58">
        <f t="shared" si="19"/>
        <v>1</v>
      </c>
      <c r="AA23" s="58">
        <f t="shared" si="3"/>
        <v>51</v>
      </c>
      <c r="AB23" s="59">
        <f t="shared" si="4"/>
        <v>0.29411764705882354</v>
      </c>
      <c r="AC23" s="57">
        <f t="shared" si="20"/>
        <v>4.0933817058823525</v>
      </c>
      <c r="AD23" s="58">
        <f t="shared" si="21"/>
        <v>1</v>
      </c>
      <c r="AE23" s="58">
        <f t="shared" si="22"/>
        <v>1</v>
      </c>
      <c r="AF23" s="58">
        <f t="shared" si="5"/>
        <v>45</v>
      </c>
      <c r="AG23" s="58">
        <f t="shared" si="6"/>
        <v>9</v>
      </c>
      <c r="AH23" s="62">
        <f t="shared" si="23"/>
        <v>0.2</v>
      </c>
      <c r="AI23" s="57">
        <f t="shared" si="24"/>
        <v>7.4816170000000017</v>
      </c>
      <c r="AJ23" s="58">
        <f t="shared" si="25"/>
        <v>0</v>
      </c>
      <c r="AM23" s="80">
        <v>0.3</v>
      </c>
      <c r="AN23" s="86">
        <v>0.49954030158139062</v>
      </c>
      <c r="AO23" s="87">
        <v>0.4897354611228929</v>
      </c>
      <c r="AP23" s="87">
        <v>0.47778927156320095</v>
      </c>
      <c r="AQ23" s="87">
        <v>0.46621358823164005</v>
      </c>
      <c r="AR23" s="88">
        <v>0.45503337028514768</v>
      </c>
      <c r="AS23" s="95"/>
      <c r="AT23" s="86">
        <v>0.50177498816642385</v>
      </c>
      <c r="AU23" s="87">
        <v>0.49583879096670247</v>
      </c>
      <c r="AV23" s="87">
        <v>0.47778927156320095</v>
      </c>
      <c r="AW23" s="87">
        <v>0.44959840917778149</v>
      </c>
      <c r="AX23" s="88">
        <v>0.41464142880320332</v>
      </c>
    </row>
    <row r="24" spans="1:50" ht="14.1" customHeight="1" x14ac:dyDescent="0.2">
      <c r="A24" s="66" t="s">
        <v>79</v>
      </c>
      <c r="B24" s="103" t="s">
        <v>69</v>
      </c>
      <c r="C24" s="26">
        <v>10</v>
      </c>
      <c r="D24" s="26">
        <f t="shared" si="31"/>
        <v>14</v>
      </c>
      <c r="E24" s="26">
        <f t="shared" si="32"/>
        <v>16</v>
      </c>
      <c r="F24" s="104" t="s">
        <v>13</v>
      </c>
      <c r="G24" s="104" t="s">
        <v>14</v>
      </c>
      <c r="H24" s="26">
        <v>1</v>
      </c>
      <c r="I24" s="26">
        <v>1</v>
      </c>
      <c r="J24" s="34">
        <v>0</v>
      </c>
      <c r="K24" s="55"/>
      <c r="L24" s="124">
        <v>1</v>
      </c>
      <c r="M24" s="125">
        <f t="shared" si="0"/>
        <v>0.20547945205479451</v>
      </c>
      <c r="N24" s="124" t="str">
        <f t="shared" si="1"/>
        <v/>
      </c>
      <c r="O24" s="124">
        <f t="shared" si="10"/>
        <v>1</v>
      </c>
      <c r="P24" s="125">
        <f t="shared" si="11"/>
        <v>0.29411764705882354</v>
      </c>
      <c r="Q24" s="124" t="str">
        <f t="shared" si="12"/>
        <v/>
      </c>
      <c r="R24" s="124">
        <f t="shared" si="13"/>
        <v>1</v>
      </c>
      <c r="S24" s="125">
        <f t="shared" si="14"/>
        <v>0.2</v>
      </c>
      <c r="T24" s="35" t="str">
        <f t="shared" si="15"/>
        <v/>
      </c>
      <c r="V24" s="33">
        <f t="shared" si="16"/>
        <v>73</v>
      </c>
      <c r="W24" s="59">
        <f t="shared" si="2"/>
        <v>0.20547945205479451</v>
      </c>
      <c r="X24" s="57">
        <f t="shared" si="17"/>
        <v>2.9692882328767114</v>
      </c>
      <c r="Y24" s="58">
        <f t="shared" si="18"/>
        <v>0</v>
      </c>
      <c r="Z24" s="58">
        <f t="shared" si="19"/>
        <v>1</v>
      </c>
      <c r="AA24" s="58">
        <f t="shared" si="3"/>
        <v>51</v>
      </c>
      <c r="AB24" s="59">
        <f t="shared" si="4"/>
        <v>0.29411764705882354</v>
      </c>
      <c r="AC24" s="57">
        <f t="shared" si="20"/>
        <v>4.3874993529411759</v>
      </c>
      <c r="AD24" s="58">
        <f t="shared" si="21"/>
        <v>0</v>
      </c>
      <c r="AE24" s="58">
        <f t="shared" si="22"/>
        <v>1</v>
      </c>
      <c r="AF24" s="58">
        <f t="shared" si="5"/>
        <v>45</v>
      </c>
      <c r="AG24" s="58">
        <f t="shared" si="6"/>
        <v>9</v>
      </c>
      <c r="AH24" s="62">
        <f t="shared" si="23"/>
        <v>0.2</v>
      </c>
      <c r="AI24" s="57">
        <f t="shared" si="24"/>
        <v>7.6816170000000019</v>
      </c>
      <c r="AJ24" s="58">
        <f t="shared" si="25"/>
        <v>0</v>
      </c>
      <c r="AM24" s="80">
        <v>0.4</v>
      </c>
      <c r="AN24" s="86">
        <v>0.49871524219340624</v>
      </c>
      <c r="AO24" s="87">
        <v>0.48571390916288093</v>
      </c>
      <c r="AP24" s="87">
        <v>0.47002937112223675</v>
      </c>
      <c r="AQ24" s="87">
        <v>0.45503337028514779</v>
      </c>
      <c r="AR24" s="88">
        <v>0.44077815649761443</v>
      </c>
      <c r="AS24" s="95"/>
      <c r="AT24" s="86">
        <v>0.50169204062543904</v>
      </c>
      <c r="AU24" s="87">
        <v>0.49379506715643873</v>
      </c>
      <c r="AV24" s="87">
        <v>0.47002937112223675</v>
      </c>
      <c r="AW24" s="87">
        <v>0.43394154466560531</v>
      </c>
      <c r="AX24" s="88">
        <v>0.39180527363599671</v>
      </c>
    </row>
    <row r="25" spans="1:50" ht="14.1" customHeight="1" x14ac:dyDescent="0.2">
      <c r="A25" s="66" t="s">
        <v>79</v>
      </c>
      <c r="B25" s="103" t="s">
        <v>69</v>
      </c>
      <c r="C25" s="26">
        <v>10</v>
      </c>
      <c r="D25" s="26">
        <f t="shared" si="31"/>
        <v>15</v>
      </c>
      <c r="E25" s="26">
        <f t="shared" si="32"/>
        <v>17</v>
      </c>
      <c r="F25" s="104" t="s">
        <v>13</v>
      </c>
      <c r="G25" s="104" t="s">
        <v>14</v>
      </c>
      <c r="H25" s="26">
        <v>6</v>
      </c>
      <c r="I25" s="26">
        <v>1</v>
      </c>
      <c r="J25" s="34">
        <v>0</v>
      </c>
      <c r="K25" s="55"/>
      <c r="L25" s="124">
        <v>1</v>
      </c>
      <c r="M25" s="125">
        <f t="shared" si="0"/>
        <v>0.20547945205479451</v>
      </c>
      <c r="N25" s="124">
        <f t="shared" si="1"/>
        <v>1</v>
      </c>
      <c r="O25" s="124">
        <f t="shared" si="10"/>
        <v>1</v>
      </c>
      <c r="P25" s="125">
        <f t="shared" si="11"/>
        <v>0.29411764705882354</v>
      </c>
      <c r="Q25" s="124" t="str">
        <f t="shared" si="12"/>
        <v/>
      </c>
      <c r="R25" s="124">
        <f t="shared" si="13"/>
        <v>1</v>
      </c>
      <c r="S25" s="125">
        <f t="shared" si="14"/>
        <v>0.2</v>
      </c>
      <c r="T25" s="35" t="str">
        <f t="shared" si="15"/>
        <v/>
      </c>
      <c r="V25" s="33">
        <f t="shared" si="16"/>
        <v>73</v>
      </c>
      <c r="W25" s="59">
        <f t="shared" si="2"/>
        <v>0.20547945205479451</v>
      </c>
      <c r="X25" s="57">
        <f t="shared" si="17"/>
        <v>3.1747676849315059</v>
      </c>
      <c r="Y25" s="58">
        <f t="shared" si="18"/>
        <v>1</v>
      </c>
      <c r="Z25" s="58">
        <f t="shared" si="19"/>
        <v>1</v>
      </c>
      <c r="AA25" s="58">
        <f t="shared" si="3"/>
        <v>51</v>
      </c>
      <c r="AB25" s="59">
        <f t="shared" si="4"/>
        <v>0.29411764705882354</v>
      </c>
      <c r="AC25" s="57">
        <f t="shared" si="20"/>
        <v>4.6816169999999993</v>
      </c>
      <c r="AD25" s="58">
        <f t="shared" si="21"/>
        <v>0</v>
      </c>
      <c r="AE25" s="58">
        <f t="shared" si="22"/>
        <v>1</v>
      </c>
      <c r="AF25" s="58">
        <f t="shared" si="5"/>
        <v>45</v>
      </c>
      <c r="AG25" s="58">
        <f t="shared" si="6"/>
        <v>9</v>
      </c>
      <c r="AH25" s="62">
        <f t="shared" si="23"/>
        <v>0.2</v>
      </c>
      <c r="AI25" s="57">
        <f t="shared" si="24"/>
        <v>7.8816170000000021</v>
      </c>
      <c r="AJ25" s="58">
        <f t="shared" si="25"/>
        <v>0</v>
      </c>
      <c r="AM25" s="80">
        <v>0.5</v>
      </c>
      <c r="AN25" s="86">
        <v>0.49789160437001234</v>
      </c>
      <c r="AO25" s="87">
        <v>0.48173149691886974</v>
      </c>
      <c r="AP25" s="87">
        <v>0.4624417747811842</v>
      </c>
      <c r="AQ25" s="87">
        <v>0.44427008132897916</v>
      </c>
      <c r="AR25" s="88">
        <v>0.42730450247999407</v>
      </c>
      <c r="AS25" s="95"/>
      <c r="AT25" s="86">
        <v>0.5016091069560431</v>
      </c>
      <c r="AU25" s="87">
        <v>0.49176057670308804</v>
      </c>
      <c r="AV25" s="87">
        <v>0.4624417747811842</v>
      </c>
      <c r="AW25" s="87">
        <v>0.4192937384998735</v>
      </c>
      <c r="AX25" s="88">
        <v>0.37227874888836388</v>
      </c>
    </row>
    <row r="26" spans="1:50" ht="14.1" customHeight="1" x14ac:dyDescent="0.2">
      <c r="A26" s="66" t="s">
        <v>79</v>
      </c>
      <c r="B26" s="103" t="s">
        <v>69</v>
      </c>
      <c r="C26" s="26">
        <f t="shared" si="30"/>
        <v>11</v>
      </c>
      <c r="D26" s="26">
        <f t="shared" si="31"/>
        <v>16</v>
      </c>
      <c r="E26" s="26">
        <f t="shared" si="32"/>
        <v>18</v>
      </c>
      <c r="F26" s="104" t="s">
        <v>13</v>
      </c>
      <c r="G26" s="104" t="s">
        <v>14</v>
      </c>
      <c r="H26" s="26">
        <v>3</v>
      </c>
      <c r="I26" s="26">
        <v>1</v>
      </c>
      <c r="J26" s="34">
        <v>0</v>
      </c>
      <c r="K26" s="55"/>
      <c r="L26" s="124">
        <v>1</v>
      </c>
      <c r="M26" s="125">
        <f t="shared" si="0"/>
        <v>0.20547945205479451</v>
      </c>
      <c r="N26" s="124" t="str">
        <f t="shared" si="1"/>
        <v/>
      </c>
      <c r="O26" s="124">
        <f t="shared" si="10"/>
        <v>1</v>
      </c>
      <c r="P26" s="125">
        <f t="shared" si="11"/>
        <v>0.29411764705882354</v>
      </c>
      <c r="Q26" s="124" t="str">
        <f t="shared" si="12"/>
        <v/>
      </c>
      <c r="R26" s="124">
        <f t="shared" si="13"/>
        <v>1</v>
      </c>
      <c r="S26" s="125">
        <f t="shared" si="14"/>
        <v>0.2</v>
      </c>
      <c r="T26" s="35">
        <f t="shared" si="15"/>
        <v>1</v>
      </c>
      <c r="V26" s="33">
        <f t="shared" si="16"/>
        <v>73</v>
      </c>
      <c r="W26" s="59">
        <f t="shared" si="2"/>
        <v>0.20547945205479451</v>
      </c>
      <c r="X26" s="57">
        <f t="shared" si="17"/>
        <v>3.3802471369863003</v>
      </c>
      <c r="Y26" s="58">
        <f t="shared" si="18"/>
        <v>0</v>
      </c>
      <c r="Z26" s="58">
        <f t="shared" si="19"/>
        <v>1</v>
      </c>
      <c r="AA26" s="58">
        <f t="shared" si="3"/>
        <v>51</v>
      </c>
      <c r="AB26" s="59">
        <f t="shared" si="4"/>
        <v>0.29411764705882354</v>
      </c>
      <c r="AC26" s="57">
        <f t="shared" si="20"/>
        <v>4.9757346470588226</v>
      </c>
      <c r="AD26" s="58">
        <f t="shared" si="21"/>
        <v>0</v>
      </c>
      <c r="AE26" s="58">
        <f t="shared" si="22"/>
        <v>1</v>
      </c>
      <c r="AF26" s="58">
        <f t="shared" si="5"/>
        <v>45</v>
      </c>
      <c r="AG26" s="58">
        <f t="shared" si="6"/>
        <v>9</v>
      </c>
      <c r="AH26" s="62">
        <f t="shared" si="23"/>
        <v>0.2</v>
      </c>
      <c r="AI26" s="57">
        <f t="shared" si="24"/>
        <v>8.0816170000000014</v>
      </c>
      <c r="AJ26" s="58">
        <f t="shared" si="25"/>
        <v>1</v>
      </c>
      <c r="AM26" s="81">
        <v>0.6</v>
      </c>
      <c r="AN26" s="89">
        <v>0.49706939755065127</v>
      </c>
      <c r="AO26" s="90">
        <v>0.47778927156320095</v>
      </c>
      <c r="AP26" s="90">
        <v>0.45503337028514768</v>
      </c>
      <c r="AQ26" s="90">
        <v>0.43394154466560531</v>
      </c>
      <c r="AR26" s="91">
        <v>0.41464142880320332</v>
      </c>
      <c r="AS26" s="95"/>
      <c r="AT26" s="89">
        <v>0.50152618716806519</v>
      </c>
      <c r="AU26" s="90">
        <v>0.4897354611228929</v>
      </c>
      <c r="AV26" s="90">
        <v>0.45503337028514768</v>
      </c>
      <c r="AW26" s="90">
        <v>0.40568694123632065</v>
      </c>
      <c r="AX26" s="91">
        <v>0.35592050230840688</v>
      </c>
    </row>
    <row r="27" spans="1:50" ht="14.1" customHeight="1" x14ac:dyDescent="0.2">
      <c r="A27" s="66" t="s">
        <v>79</v>
      </c>
      <c r="B27" s="103" t="s">
        <v>69</v>
      </c>
      <c r="C27" s="26">
        <f t="shared" si="30"/>
        <v>12</v>
      </c>
      <c r="D27" s="26">
        <f t="shared" si="31"/>
        <v>17</v>
      </c>
      <c r="E27" s="26">
        <f t="shared" si="32"/>
        <v>19</v>
      </c>
      <c r="F27" s="104" t="s">
        <v>13</v>
      </c>
      <c r="G27" s="104" t="s">
        <v>14</v>
      </c>
      <c r="H27" s="26">
        <v>3</v>
      </c>
      <c r="I27" s="26">
        <v>1</v>
      </c>
      <c r="J27" s="34">
        <v>0</v>
      </c>
      <c r="K27" s="55"/>
      <c r="L27" s="124">
        <v>1</v>
      </c>
      <c r="M27" s="125">
        <f t="shared" si="0"/>
        <v>0.20547945205479451</v>
      </c>
      <c r="N27" s="124" t="str">
        <f t="shared" si="1"/>
        <v/>
      </c>
      <c r="O27" s="124">
        <f t="shared" si="10"/>
        <v>1</v>
      </c>
      <c r="P27" s="125">
        <f t="shared" si="11"/>
        <v>0.29411764705882354</v>
      </c>
      <c r="Q27" s="124">
        <f t="shared" si="12"/>
        <v>1</v>
      </c>
      <c r="R27" s="124">
        <f t="shared" si="13"/>
        <v>1</v>
      </c>
      <c r="S27" s="125">
        <f t="shared" si="14"/>
        <v>0.2</v>
      </c>
      <c r="T27" s="35" t="str">
        <f t="shared" si="15"/>
        <v/>
      </c>
      <c r="V27" s="33">
        <f t="shared" si="16"/>
        <v>73</v>
      </c>
      <c r="W27" s="59">
        <f t="shared" si="2"/>
        <v>0.20547945205479451</v>
      </c>
      <c r="X27" s="57">
        <f t="shared" si="17"/>
        <v>3.5857265890410948</v>
      </c>
      <c r="Y27" s="58">
        <f t="shared" si="18"/>
        <v>0</v>
      </c>
      <c r="Z27" s="58">
        <f t="shared" si="19"/>
        <v>1</v>
      </c>
      <c r="AA27" s="58">
        <f t="shared" si="3"/>
        <v>51</v>
      </c>
      <c r="AB27" s="59">
        <f t="shared" si="4"/>
        <v>0.29411764705882354</v>
      </c>
      <c r="AC27" s="57">
        <f t="shared" si="20"/>
        <v>5.269852294117646</v>
      </c>
      <c r="AD27" s="58">
        <f t="shared" si="21"/>
        <v>1</v>
      </c>
      <c r="AE27" s="58">
        <f t="shared" si="22"/>
        <v>1</v>
      </c>
      <c r="AF27" s="58">
        <f t="shared" si="5"/>
        <v>45</v>
      </c>
      <c r="AG27" s="58">
        <f t="shared" si="6"/>
        <v>9</v>
      </c>
      <c r="AH27" s="62">
        <f t="shared" si="23"/>
        <v>0.2</v>
      </c>
      <c r="AI27" s="57">
        <f t="shared" si="24"/>
        <v>8.2816170000000007</v>
      </c>
      <c r="AJ27" s="58">
        <f t="shared" si="25"/>
        <v>0</v>
      </c>
      <c r="AM27" s="80">
        <v>0.7</v>
      </c>
      <c r="AN27" s="86">
        <v>0.49624863111945516</v>
      </c>
      <c r="AO27" s="87">
        <v>0.47388824066164936</v>
      </c>
      <c r="AP27" s="87">
        <v>0.44781034263338071</v>
      </c>
      <c r="AQ27" s="87">
        <v>0.42406186686510472</v>
      </c>
      <c r="AR27" s="88">
        <v>0.40280630149964836</v>
      </c>
      <c r="AS27" s="95"/>
      <c r="AT27" s="86">
        <v>0.50144328127066751</v>
      </c>
      <c r="AU27" s="87">
        <v>0.48771985964328657</v>
      </c>
      <c r="AV27" s="87">
        <v>0.44781034263338071</v>
      </c>
      <c r="AW27" s="87">
        <v>0.39313483929373294</v>
      </c>
      <c r="AX27" s="88">
        <v>0.34247672479973224</v>
      </c>
    </row>
    <row r="28" spans="1:50" ht="14.1" customHeight="1" x14ac:dyDescent="0.2">
      <c r="A28" s="66" t="s">
        <v>79</v>
      </c>
      <c r="B28" s="103" t="s">
        <v>69</v>
      </c>
      <c r="C28" s="26">
        <f t="shared" si="30"/>
        <v>13</v>
      </c>
      <c r="D28" s="26">
        <f t="shared" si="31"/>
        <v>18</v>
      </c>
      <c r="E28" s="26">
        <f t="shared" si="32"/>
        <v>20</v>
      </c>
      <c r="F28" s="104" t="s">
        <v>13</v>
      </c>
      <c r="G28" s="104" t="s">
        <v>14</v>
      </c>
      <c r="H28" s="26">
        <v>5</v>
      </c>
      <c r="I28" s="26">
        <v>1</v>
      </c>
      <c r="J28" s="34">
        <v>0</v>
      </c>
      <c r="K28" s="55"/>
      <c r="L28" s="124">
        <v>1</v>
      </c>
      <c r="M28" s="125">
        <f t="shared" si="0"/>
        <v>0.20547945205479451</v>
      </c>
      <c r="N28" s="124" t="str">
        <f t="shared" si="1"/>
        <v/>
      </c>
      <c r="O28" s="124">
        <f t="shared" si="10"/>
        <v>1</v>
      </c>
      <c r="P28" s="125">
        <f t="shared" si="11"/>
        <v>0.29411764705882354</v>
      </c>
      <c r="Q28" s="124" t="str">
        <f t="shared" si="12"/>
        <v/>
      </c>
      <c r="R28" s="124">
        <f t="shared" si="13"/>
        <v>1</v>
      </c>
      <c r="S28" s="125">
        <f t="shared" si="14"/>
        <v>0.2</v>
      </c>
      <c r="T28" s="35" t="str">
        <f t="shared" si="15"/>
        <v/>
      </c>
      <c r="V28" s="33">
        <f t="shared" si="16"/>
        <v>73</v>
      </c>
      <c r="W28" s="59">
        <f t="shared" si="2"/>
        <v>0.20547945205479451</v>
      </c>
      <c r="X28" s="57">
        <f t="shared" si="17"/>
        <v>3.7912060410958892</v>
      </c>
      <c r="Y28" s="58">
        <f t="shared" si="18"/>
        <v>0</v>
      </c>
      <c r="Z28" s="58">
        <f t="shared" si="19"/>
        <v>1</v>
      </c>
      <c r="AA28" s="58">
        <f t="shared" si="3"/>
        <v>51</v>
      </c>
      <c r="AB28" s="59">
        <f t="shared" si="4"/>
        <v>0.29411764705882354</v>
      </c>
      <c r="AC28" s="57">
        <f t="shared" si="20"/>
        <v>5.5639699411764694</v>
      </c>
      <c r="AD28" s="58">
        <f t="shared" si="21"/>
        <v>0</v>
      </c>
      <c r="AE28" s="58">
        <f t="shared" si="22"/>
        <v>1</v>
      </c>
      <c r="AF28" s="58">
        <f t="shared" si="5"/>
        <v>45</v>
      </c>
      <c r="AG28" s="58">
        <f t="shared" si="6"/>
        <v>9</v>
      </c>
      <c r="AH28" s="62">
        <f t="shared" si="23"/>
        <v>0.2</v>
      </c>
      <c r="AI28" s="57">
        <f t="shared" si="24"/>
        <v>8.481617</v>
      </c>
      <c r="AJ28" s="58">
        <f t="shared" si="25"/>
        <v>0</v>
      </c>
      <c r="AM28" s="80">
        <v>0.8</v>
      </c>
      <c r="AN28" s="86">
        <v>0.49542931440473781</v>
      </c>
      <c r="AO28" s="87">
        <v>0.47002937112223675</v>
      </c>
      <c r="AP28" s="87">
        <v>0.44077815649761443</v>
      </c>
      <c r="AQ28" s="87">
        <v>0.41464142880320287</v>
      </c>
      <c r="AR28" s="88">
        <v>0.39180527363599671</v>
      </c>
      <c r="AS28" s="95"/>
      <c r="AT28" s="86">
        <v>0.5013603892740246</v>
      </c>
      <c r="AU28" s="87">
        <v>0.48571390916288093</v>
      </c>
      <c r="AV28" s="87">
        <v>0.44077815649761443</v>
      </c>
      <c r="AW28" s="87">
        <v>0.38163402582831529</v>
      </c>
      <c r="AX28" s="88">
        <v>0.33162261828717132</v>
      </c>
    </row>
    <row r="29" spans="1:50" ht="14.1" customHeight="1" x14ac:dyDescent="0.2">
      <c r="A29" s="66" t="s">
        <v>79</v>
      </c>
      <c r="B29" s="103" t="s">
        <v>69</v>
      </c>
      <c r="C29" s="26">
        <f t="shared" si="30"/>
        <v>14</v>
      </c>
      <c r="D29" s="26">
        <f t="shared" si="31"/>
        <v>19</v>
      </c>
      <c r="E29" s="26">
        <f t="shared" si="32"/>
        <v>21</v>
      </c>
      <c r="F29" s="104" t="s">
        <v>13</v>
      </c>
      <c r="G29" s="104" t="s">
        <v>14</v>
      </c>
      <c r="H29" s="26">
        <v>1</v>
      </c>
      <c r="I29" s="26">
        <v>1</v>
      </c>
      <c r="J29" s="34">
        <v>0</v>
      </c>
      <c r="K29" s="55"/>
      <c r="L29" s="124">
        <v>1</v>
      </c>
      <c r="M29" s="125">
        <f t="shared" si="0"/>
        <v>0.20547945205479451</v>
      </c>
      <c r="N29" s="124" t="str">
        <f t="shared" si="1"/>
        <v/>
      </c>
      <c r="O29" s="124">
        <f t="shared" si="10"/>
        <v>1</v>
      </c>
      <c r="P29" s="125">
        <f t="shared" si="11"/>
        <v>0.29411764705882354</v>
      </c>
      <c r="Q29" s="124" t="str">
        <f t="shared" si="12"/>
        <v/>
      </c>
      <c r="R29" s="124">
        <f t="shared" si="13"/>
        <v>1</v>
      </c>
      <c r="S29" s="125">
        <f t="shared" si="14"/>
        <v>0.2</v>
      </c>
      <c r="T29" s="35" t="str">
        <f t="shared" si="15"/>
        <v/>
      </c>
      <c r="V29" s="33">
        <f t="shared" si="16"/>
        <v>73</v>
      </c>
      <c r="W29" s="59">
        <f t="shared" si="2"/>
        <v>0.20547945205479451</v>
      </c>
      <c r="X29" s="57">
        <f t="shared" si="17"/>
        <v>3.9966854931506837</v>
      </c>
      <c r="Y29" s="58">
        <f t="shared" si="18"/>
        <v>0</v>
      </c>
      <c r="Z29" s="58">
        <f t="shared" si="19"/>
        <v>1</v>
      </c>
      <c r="AA29" s="58">
        <f t="shared" si="3"/>
        <v>51</v>
      </c>
      <c r="AB29" s="59">
        <f t="shared" si="4"/>
        <v>0.29411764705882354</v>
      </c>
      <c r="AC29" s="57">
        <f t="shared" si="20"/>
        <v>5.8580875882352927</v>
      </c>
      <c r="AD29" s="58">
        <f t="shared" si="21"/>
        <v>0</v>
      </c>
      <c r="AE29" s="58">
        <f t="shared" si="22"/>
        <v>1</v>
      </c>
      <c r="AF29" s="58">
        <f t="shared" si="5"/>
        <v>45</v>
      </c>
      <c r="AG29" s="58">
        <f t="shared" si="6"/>
        <v>9</v>
      </c>
      <c r="AH29" s="62">
        <f t="shared" si="23"/>
        <v>0.2</v>
      </c>
      <c r="AI29" s="57">
        <f t="shared" si="24"/>
        <v>8.6816169999999993</v>
      </c>
      <c r="AJ29" s="58">
        <f t="shared" si="25"/>
        <v>0</v>
      </c>
      <c r="AM29" s="80">
        <v>0.9</v>
      </c>
      <c r="AN29" s="86">
        <v>0.4946114566785984</v>
      </c>
      <c r="AO29" s="87">
        <v>0.46621358823163983</v>
      </c>
      <c r="AP29" s="87">
        <v>0.43394154466560553</v>
      </c>
      <c r="AQ29" s="87">
        <v>0.40568694123632065</v>
      </c>
      <c r="AR29" s="88">
        <v>0.38163402582831507</v>
      </c>
      <c r="AS29" s="95"/>
      <c r="AT29" s="86">
        <v>0.50127751118660058</v>
      </c>
      <c r="AU29" s="87">
        <v>0.48371774421273261</v>
      </c>
      <c r="AV29" s="87">
        <v>0.43394154466560553</v>
      </c>
      <c r="AW29" s="87">
        <v>0.3711656918775994</v>
      </c>
      <c r="AX29" s="88">
        <v>0.323000883622511</v>
      </c>
    </row>
    <row r="30" spans="1:50" ht="14.1" customHeight="1" x14ac:dyDescent="0.2">
      <c r="A30" s="66" t="s">
        <v>79</v>
      </c>
      <c r="B30" s="103" t="s">
        <v>69</v>
      </c>
      <c r="C30" s="26">
        <f t="shared" si="30"/>
        <v>15</v>
      </c>
      <c r="D30" s="26">
        <f t="shared" si="31"/>
        <v>20</v>
      </c>
      <c r="E30" s="26">
        <f t="shared" si="32"/>
        <v>22</v>
      </c>
      <c r="F30" s="104" t="s">
        <v>13</v>
      </c>
      <c r="G30" s="104" t="s">
        <v>14</v>
      </c>
      <c r="H30" s="26">
        <v>2</v>
      </c>
      <c r="I30" s="26">
        <v>1</v>
      </c>
      <c r="J30" s="34">
        <v>0</v>
      </c>
      <c r="K30" s="55"/>
      <c r="L30" s="124">
        <v>1</v>
      </c>
      <c r="M30" s="125">
        <f t="shared" si="0"/>
        <v>0.20547945205479451</v>
      </c>
      <c r="N30" s="124">
        <f t="shared" si="1"/>
        <v>1</v>
      </c>
      <c r="O30" s="124">
        <f t="shared" si="10"/>
        <v>1</v>
      </c>
      <c r="P30" s="125">
        <f t="shared" si="11"/>
        <v>0.29411764705882354</v>
      </c>
      <c r="Q30" s="124">
        <f t="shared" si="12"/>
        <v>1</v>
      </c>
      <c r="R30" s="124">
        <f t="shared" si="13"/>
        <v>1</v>
      </c>
      <c r="S30" s="125">
        <f t="shared" si="14"/>
        <v>0.2</v>
      </c>
      <c r="T30" s="35" t="str">
        <f t="shared" si="15"/>
        <v/>
      </c>
      <c r="V30" s="33">
        <f t="shared" si="16"/>
        <v>73</v>
      </c>
      <c r="W30" s="59">
        <f t="shared" si="2"/>
        <v>0.20547945205479451</v>
      </c>
      <c r="X30" s="57">
        <f t="shared" si="17"/>
        <v>4.2021649452054781</v>
      </c>
      <c r="Y30" s="58">
        <f t="shared" si="18"/>
        <v>1</v>
      </c>
      <c r="Z30" s="58">
        <f t="shared" si="19"/>
        <v>1</v>
      </c>
      <c r="AA30" s="58">
        <f t="shared" si="3"/>
        <v>51</v>
      </c>
      <c r="AB30" s="59">
        <f t="shared" si="4"/>
        <v>0.29411764705882354</v>
      </c>
      <c r="AC30" s="57">
        <f t="shared" si="20"/>
        <v>6.1522052352941161</v>
      </c>
      <c r="AD30" s="58">
        <f t="shared" si="21"/>
        <v>1</v>
      </c>
      <c r="AE30" s="58">
        <f t="shared" si="22"/>
        <v>1</v>
      </c>
      <c r="AF30" s="58">
        <f t="shared" si="5"/>
        <v>45</v>
      </c>
      <c r="AG30" s="58">
        <f t="shared" si="6"/>
        <v>9</v>
      </c>
      <c r="AH30" s="62">
        <f t="shared" si="23"/>
        <v>0.2</v>
      </c>
      <c r="AI30" s="57">
        <f t="shared" si="24"/>
        <v>8.8816169999999985</v>
      </c>
      <c r="AJ30" s="58">
        <f t="shared" si="25"/>
        <v>0</v>
      </c>
      <c r="AM30" s="82">
        <v>1</v>
      </c>
      <c r="AN30" s="92">
        <v>0.49379506715643873</v>
      </c>
      <c r="AO30" s="93">
        <v>0.4624417747811842</v>
      </c>
      <c r="AP30" s="93">
        <v>0.42730450247999407</v>
      </c>
      <c r="AQ30" s="93">
        <v>0.39720156013508179</v>
      </c>
      <c r="AR30" s="94">
        <v>0.37227874888836388</v>
      </c>
      <c r="AS30" s="97"/>
      <c r="AT30" s="92">
        <v>0.50119464701957051</v>
      </c>
      <c r="AU30" s="93">
        <v>0.48173149691886974</v>
      </c>
      <c r="AV30" s="93">
        <v>0.42730450247999407</v>
      </c>
      <c r="AW30" s="93">
        <v>0.36169769569514065</v>
      </c>
      <c r="AX30" s="94">
        <v>0.31625307209252318</v>
      </c>
    </row>
    <row r="31" spans="1:50" ht="14.1" customHeight="1" x14ac:dyDescent="0.2">
      <c r="A31" s="66" t="s">
        <v>79</v>
      </c>
      <c r="B31" s="103" t="s">
        <v>69</v>
      </c>
      <c r="C31" s="26">
        <f t="shared" si="30"/>
        <v>16</v>
      </c>
      <c r="D31" s="26">
        <f t="shared" si="31"/>
        <v>21</v>
      </c>
      <c r="E31" s="26">
        <f t="shared" si="32"/>
        <v>23</v>
      </c>
      <c r="F31" s="104" t="s">
        <v>13</v>
      </c>
      <c r="G31" s="104" t="s">
        <v>14</v>
      </c>
      <c r="H31" s="26">
        <v>7</v>
      </c>
      <c r="I31" s="26">
        <v>1</v>
      </c>
      <c r="J31" s="34">
        <v>0</v>
      </c>
      <c r="K31" s="55"/>
      <c r="L31" s="124">
        <v>1</v>
      </c>
      <c r="M31" s="125">
        <f t="shared" si="0"/>
        <v>0.20547945205479451</v>
      </c>
      <c r="N31" s="124" t="str">
        <f t="shared" si="1"/>
        <v/>
      </c>
      <c r="O31" s="124">
        <f t="shared" si="10"/>
        <v>1</v>
      </c>
      <c r="P31" s="125">
        <f t="shared" si="11"/>
        <v>0.29411764705882354</v>
      </c>
      <c r="Q31" s="124" t="str">
        <f t="shared" si="12"/>
        <v/>
      </c>
      <c r="R31" s="124">
        <f t="shared" si="13"/>
        <v>1</v>
      </c>
      <c r="S31" s="125">
        <f t="shared" si="14"/>
        <v>0.2</v>
      </c>
      <c r="T31" s="35">
        <f t="shared" si="15"/>
        <v>1</v>
      </c>
      <c r="V31" s="33">
        <f t="shared" si="16"/>
        <v>73</v>
      </c>
      <c r="W31" s="59">
        <f t="shared" si="2"/>
        <v>0.20547945205479451</v>
      </c>
      <c r="X31" s="57">
        <f t="shared" si="17"/>
        <v>4.407644397260273</v>
      </c>
      <c r="Y31" s="58">
        <f t="shared" si="18"/>
        <v>0</v>
      </c>
      <c r="Z31" s="58">
        <f t="shared" si="19"/>
        <v>1</v>
      </c>
      <c r="AA31" s="58">
        <f t="shared" si="3"/>
        <v>51</v>
      </c>
      <c r="AB31" s="59">
        <f t="shared" si="4"/>
        <v>0.29411764705882354</v>
      </c>
      <c r="AC31" s="57">
        <f t="shared" si="20"/>
        <v>6.4463228823529395</v>
      </c>
      <c r="AD31" s="58">
        <f t="shared" si="21"/>
        <v>0</v>
      </c>
      <c r="AE31" s="58">
        <f t="shared" si="22"/>
        <v>1</v>
      </c>
      <c r="AF31" s="58">
        <f t="shared" si="5"/>
        <v>45</v>
      </c>
      <c r="AG31" s="58">
        <f t="shared" si="6"/>
        <v>9</v>
      </c>
      <c r="AH31" s="62">
        <f t="shared" si="23"/>
        <v>0.2</v>
      </c>
      <c r="AI31" s="57">
        <f t="shared" si="24"/>
        <v>9.0816169999999978</v>
      </c>
      <c r="AJ31" s="58">
        <f t="shared" si="25"/>
        <v>1</v>
      </c>
    </row>
    <row r="32" spans="1:50" ht="14.1" customHeight="1" x14ac:dyDescent="0.2">
      <c r="A32" s="66" t="s">
        <v>79</v>
      </c>
      <c r="B32" s="103" t="s">
        <v>69</v>
      </c>
      <c r="C32" s="26">
        <f t="shared" si="30"/>
        <v>17</v>
      </c>
      <c r="D32" s="26">
        <f t="shared" si="31"/>
        <v>22</v>
      </c>
      <c r="E32" s="26">
        <f t="shared" si="32"/>
        <v>24</v>
      </c>
      <c r="F32" s="104" t="s">
        <v>13</v>
      </c>
      <c r="G32" s="104" t="s">
        <v>14</v>
      </c>
      <c r="H32" s="26">
        <v>4</v>
      </c>
      <c r="I32" s="26">
        <v>1</v>
      </c>
      <c r="J32" s="34">
        <v>0</v>
      </c>
      <c r="K32" s="55"/>
      <c r="L32" s="124">
        <v>1</v>
      </c>
      <c r="M32" s="125">
        <f t="shared" si="0"/>
        <v>0.20547945205479451</v>
      </c>
      <c r="N32" s="124" t="str">
        <f t="shared" si="1"/>
        <v/>
      </c>
      <c r="O32" s="124">
        <f t="shared" si="10"/>
        <v>1</v>
      </c>
      <c r="P32" s="125">
        <f t="shared" si="11"/>
        <v>0.29411764705882354</v>
      </c>
      <c r="Q32" s="124" t="str">
        <f t="shared" si="12"/>
        <v/>
      </c>
      <c r="R32" s="124">
        <f t="shared" si="13"/>
        <v>1</v>
      </c>
      <c r="S32" s="125">
        <f t="shared" si="14"/>
        <v>0.2</v>
      </c>
      <c r="T32" s="35" t="str">
        <f t="shared" si="15"/>
        <v/>
      </c>
      <c r="V32" s="33">
        <f t="shared" si="16"/>
        <v>73</v>
      </c>
      <c r="W32" s="59">
        <f t="shared" si="2"/>
        <v>0.20547945205479451</v>
      </c>
      <c r="X32" s="57">
        <f t="shared" si="17"/>
        <v>4.6131238493150679</v>
      </c>
      <c r="Y32" s="58">
        <f t="shared" si="18"/>
        <v>0</v>
      </c>
      <c r="Z32" s="58">
        <f t="shared" si="19"/>
        <v>1</v>
      </c>
      <c r="AA32" s="58">
        <f t="shared" si="3"/>
        <v>51</v>
      </c>
      <c r="AB32" s="59">
        <f t="shared" si="4"/>
        <v>0.29411764705882354</v>
      </c>
      <c r="AC32" s="57">
        <f t="shared" si="20"/>
        <v>6.7404405294117629</v>
      </c>
      <c r="AD32" s="58">
        <f t="shared" si="21"/>
        <v>0</v>
      </c>
      <c r="AE32" s="58">
        <f t="shared" si="22"/>
        <v>1</v>
      </c>
      <c r="AF32" s="58">
        <f t="shared" si="5"/>
        <v>45</v>
      </c>
      <c r="AG32" s="58">
        <f t="shared" si="6"/>
        <v>9</v>
      </c>
      <c r="AH32" s="62">
        <f t="shared" si="23"/>
        <v>0.2</v>
      </c>
      <c r="AI32" s="57">
        <f t="shared" si="24"/>
        <v>9.2816169999999971</v>
      </c>
      <c r="AJ32" s="58">
        <f t="shared" si="25"/>
        <v>0</v>
      </c>
    </row>
    <row r="33" spans="1:36" ht="14.1" customHeight="1" x14ac:dyDescent="0.2">
      <c r="A33" s="66" t="s">
        <v>79</v>
      </c>
      <c r="B33" s="103" t="s">
        <v>69</v>
      </c>
      <c r="C33" s="26">
        <f t="shared" si="30"/>
        <v>18</v>
      </c>
      <c r="D33" s="26">
        <f t="shared" si="31"/>
        <v>23</v>
      </c>
      <c r="E33" s="26">
        <f t="shared" si="32"/>
        <v>25</v>
      </c>
      <c r="F33" s="104" t="s">
        <v>13</v>
      </c>
      <c r="G33" s="104" t="s">
        <v>14</v>
      </c>
      <c r="H33" s="26">
        <v>2</v>
      </c>
      <c r="I33" s="26">
        <v>1</v>
      </c>
      <c r="J33" s="34">
        <v>0</v>
      </c>
      <c r="K33" s="55"/>
      <c r="L33" s="124">
        <v>1</v>
      </c>
      <c r="M33" s="125">
        <f t="shared" si="0"/>
        <v>0.20547945205479451</v>
      </c>
      <c r="N33" s="124" t="str">
        <f t="shared" si="1"/>
        <v/>
      </c>
      <c r="O33" s="124">
        <f t="shared" si="10"/>
        <v>1</v>
      </c>
      <c r="P33" s="125">
        <f t="shared" si="11"/>
        <v>0.29411764705882354</v>
      </c>
      <c r="Q33" s="124">
        <f t="shared" si="12"/>
        <v>1</v>
      </c>
      <c r="R33" s="124">
        <f t="shared" si="13"/>
        <v>1</v>
      </c>
      <c r="S33" s="125">
        <f t="shared" si="14"/>
        <v>0.2</v>
      </c>
      <c r="T33" s="35" t="str">
        <f t="shared" si="15"/>
        <v/>
      </c>
      <c r="V33" s="33">
        <f t="shared" si="16"/>
        <v>73</v>
      </c>
      <c r="W33" s="59">
        <f t="shared" si="2"/>
        <v>0.20547945205479451</v>
      </c>
      <c r="X33" s="57">
        <f t="shared" si="17"/>
        <v>4.8186033013698628</v>
      </c>
      <c r="Y33" s="58">
        <f t="shared" si="18"/>
        <v>0</v>
      </c>
      <c r="Z33" s="58">
        <f t="shared" si="19"/>
        <v>1</v>
      </c>
      <c r="AA33" s="58">
        <f t="shared" si="3"/>
        <v>51</v>
      </c>
      <c r="AB33" s="59">
        <f t="shared" si="4"/>
        <v>0.29411764705882354</v>
      </c>
      <c r="AC33" s="57">
        <f t="shared" si="20"/>
        <v>7.0345581764705862</v>
      </c>
      <c r="AD33" s="58">
        <f t="shared" si="21"/>
        <v>1</v>
      </c>
      <c r="AE33" s="58">
        <f t="shared" si="22"/>
        <v>1</v>
      </c>
      <c r="AF33" s="58">
        <f t="shared" si="5"/>
        <v>45</v>
      </c>
      <c r="AG33" s="58">
        <f t="shared" si="6"/>
        <v>9</v>
      </c>
      <c r="AH33" s="62">
        <f t="shared" si="23"/>
        <v>0.2</v>
      </c>
      <c r="AI33" s="57">
        <f t="shared" si="24"/>
        <v>9.4816169999999964</v>
      </c>
      <c r="AJ33" s="58">
        <f t="shared" si="25"/>
        <v>0</v>
      </c>
    </row>
    <row r="34" spans="1:36" ht="14.1" customHeight="1" x14ac:dyDescent="0.2">
      <c r="A34" s="66" t="s">
        <v>79</v>
      </c>
      <c r="B34" s="103" t="s">
        <v>69</v>
      </c>
      <c r="C34" s="26">
        <f t="shared" si="30"/>
        <v>19</v>
      </c>
      <c r="D34" s="26">
        <f t="shared" si="31"/>
        <v>24</v>
      </c>
      <c r="E34" s="26">
        <f t="shared" si="32"/>
        <v>26</v>
      </c>
      <c r="F34" s="104" t="s">
        <v>13</v>
      </c>
      <c r="G34" s="104" t="s">
        <v>14</v>
      </c>
      <c r="H34" s="26">
        <v>3</v>
      </c>
      <c r="I34" s="26">
        <v>1</v>
      </c>
      <c r="J34" s="34">
        <v>0</v>
      </c>
      <c r="K34" s="55"/>
      <c r="L34" s="124">
        <v>1</v>
      </c>
      <c r="M34" s="125">
        <f t="shared" si="0"/>
        <v>0.20547945205479451</v>
      </c>
      <c r="N34" s="124">
        <f t="shared" si="1"/>
        <v>1</v>
      </c>
      <c r="O34" s="124">
        <f t="shared" si="10"/>
        <v>1</v>
      </c>
      <c r="P34" s="125">
        <f t="shared" si="11"/>
        <v>0.29411764705882354</v>
      </c>
      <c r="Q34" s="124" t="str">
        <f t="shared" si="12"/>
        <v/>
      </c>
      <c r="R34" s="124">
        <f t="shared" si="13"/>
        <v>1</v>
      </c>
      <c r="S34" s="125">
        <f t="shared" si="14"/>
        <v>0.2</v>
      </c>
      <c r="T34" s="35" t="str">
        <f t="shared" si="15"/>
        <v/>
      </c>
      <c r="V34" s="33">
        <f t="shared" si="16"/>
        <v>73</v>
      </c>
      <c r="W34" s="59">
        <f t="shared" si="2"/>
        <v>0.20547945205479451</v>
      </c>
      <c r="X34" s="57">
        <f t="shared" si="17"/>
        <v>5.0240827534246577</v>
      </c>
      <c r="Y34" s="58">
        <f t="shared" si="18"/>
        <v>1</v>
      </c>
      <c r="Z34" s="58">
        <f t="shared" si="19"/>
        <v>1</v>
      </c>
      <c r="AA34" s="58">
        <f t="shared" si="3"/>
        <v>51</v>
      </c>
      <c r="AB34" s="59">
        <f t="shared" si="4"/>
        <v>0.29411764705882354</v>
      </c>
      <c r="AC34" s="57">
        <f t="shared" si="20"/>
        <v>7.3286758235294096</v>
      </c>
      <c r="AD34" s="58">
        <f t="shared" si="21"/>
        <v>0</v>
      </c>
      <c r="AE34" s="58">
        <f t="shared" si="22"/>
        <v>1</v>
      </c>
      <c r="AF34" s="58">
        <f t="shared" si="5"/>
        <v>45</v>
      </c>
      <c r="AG34" s="58">
        <f t="shared" si="6"/>
        <v>9</v>
      </c>
      <c r="AH34" s="62">
        <f t="shared" si="23"/>
        <v>0.2</v>
      </c>
      <c r="AI34" s="57">
        <f t="shared" si="24"/>
        <v>9.6816169999999957</v>
      </c>
      <c r="AJ34" s="58">
        <f t="shared" si="25"/>
        <v>0</v>
      </c>
    </row>
    <row r="35" spans="1:36" ht="14.1" customHeight="1" x14ac:dyDescent="0.2">
      <c r="A35" s="66" t="s">
        <v>79</v>
      </c>
      <c r="B35" s="103" t="s">
        <v>69</v>
      </c>
      <c r="C35" s="26">
        <f t="shared" si="30"/>
        <v>20</v>
      </c>
      <c r="D35" s="26">
        <f t="shared" si="31"/>
        <v>25</v>
      </c>
      <c r="E35" s="26">
        <f t="shared" si="32"/>
        <v>27</v>
      </c>
      <c r="F35" s="104" t="s">
        <v>13</v>
      </c>
      <c r="G35" s="104" t="s">
        <v>14</v>
      </c>
      <c r="H35" s="26">
        <v>3</v>
      </c>
      <c r="I35" s="26">
        <v>1</v>
      </c>
      <c r="J35" s="34">
        <v>0</v>
      </c>
      <c r="K35" s="55"/>
      <c r="L35" s="124">
        <v>1</v>
      </c>
      <c r="M35" s="125">
        <f t="shared" si="0"/>
        <v>0.20547945205479451</v>
      </c>
      <c r="N35" s="124" t="str">
        <f t="shared" si="1"/>
        <v/>
      </c>
      <c r="O35" s="124">
        <f t="shared" si="10"/>
        <v>1</v>
      </c>
      <c r="P35" s="125">
        <f t="shared" si="11"/>
        <v>0.29411764705882354</v>
      </c>
      <c r="Q35" s="124" t="str">
        <f t="shared" si="12"/>
        <v/>
      </c>
      <c r="R35" s="124">
        <f t="shared" si="13"/>
        <v>1</v>
      </c>
      <c r="S35" s="125">
        <f t="shared" si="14"/>
        <v>0.2</v>
      </c>
      <c r="T35" s="35" t="str">
        <f t="shared" si="15"/>
        <v/>
      </c>
      <c r="V35" s="33">
        <f t="shared" si="16"/>
        <v>73</v>
      </c>
      <c r="W35" s="59">
        <f t="shared" si="2"/>
        <v>0.20547945205479451</v>
      </c>
      <c r="X35" s="57">
        <f t="shared" si="17"/>
        <v>5.2295622054794526</v>
      </c>
      <c r="Y35" s="58">
        <f t="shared" si="18"/>
        <v>0</v>
      </c>
      <c r="Z35" s="58">
        <f t="shared" si="19"/>
        <v>1</v>
      </c>
      <c r="AA35" s="58">
        <f t="shared" si="3"/>
        <v>51</v>
      </c>
      <c r="AB35" s="59">
        <f t="shared" si="4"/>
        <v>0.29411764705882354</v>
      </c>
      <c r="AC35" s="57">
        <f t="shared" si="20"/>
        <v>7.622793470588233</v>
      </c>
      <c r="AD35" s="58">
        <f t="shared" si="21"/>
        <v>0</v>
      </c>
      <c r="AE35" s="58">
        <f t="shared" si="22"/>
        <v>1</v>
      </c>
      <c r="AF35" s="58">
        <f t="shared" si="5"/>
        <v>45</v>
      </c>
      <c r="AG35" s="58">
        <f t="shared" si="6"/>
        <v>9</v>
      </c>
      <c r="AH35" s="62">
        <f t="shared" si="23"/>
        <v>0.2</v>
      </c>
      <c r="AI35" s="57">
        <f t="shared" si="24"/>
        <v>9.881616999999995</v>
      </c>
      <c r="AJ35" s="58">
        <f t="shared" si="25"/>
        <v>0</v>
      </c>
    </row>
    <row r="36" spans="1:36" ht="14.1" customHeight="1" x14ac:dyDescent="0.2">
      <c r="A36" s="66" t="s">
        <v>79</v>
      </c>
      <c r="B36" s="103" t="s">
        <v>69</v>
      </c>
      <c r="C36" s="26">
        <v>20</v>
      </c>
      <c r="D36" s="26">
        <v>25</v>
      </c>
      <c r="E36" s="26">
        <f t="shared" si="32"/>
        <v>28</v>
      </c>
      <c r="F36" s="104" t="s">
        <v>13</v>
      </c>
      <c r="G36" s="104" t="s">
        <v>14</v>
      </c>
      <c r="H36" s="26">
        <v>1</v>
      </c>
      <c r="I36" s="26">
        <v>1</v>
      </c>
      <c r="J36" s="34">
        <v>0</v>
      </c>
      <c r="K36" s="55"/>
      <c r="L36" s="124">
        <v>1</v>
      </c>
      <c r="M36" s="125">
        <f t="shared" si="0"/>
        <v>0.20547945205479451</v>
      </c>
      <c r="N36" s="124" t="str">
        <f t="shared" si="1"/>
        <v/>
      </c>
      <c r="O36" s="124">
        <f t="shared" si="10"/>
        <v>1</v>
      </c>
      <c r="P36" s="125">
        <f t="shared" si="11"/>
        <v>0.29411764705882354</v>
      </c>
      <c r="Q36" s="124" t="str">
        <f t="shared" si="12"/>
        <v/>
      </c>
      <c r="R36" s="124">
        <f t="shared" si="13"/>
        <v>1</v>
      </c>
      <c r="S36" s="125">
        <f t="shared" si="14"/>
        <v>0.2</v>
      </c>
      <c r="T36" s="35">
        <f t="shared" si="15"/>
        <v>1</v>
      </c>
      <c r="V36" s="33">
        <f t="shared" si="16"/>
        <v>73</v>
      </c>
      <c r="W36" s="59">
        <f t="shared" si="2"/>
        <v>0.20547945205479451</v>
      </c>
      <c r="X36" s="57">
        <f t="shared" si="17"/>
        <v>5.4350416575342475</v>
      </c>
      <c r="Y36" s="58">
        <f t="shared" si="18"/>
        <v>0</v>
      </c>
      <c r="Z36" s="58">
        <f t="shared" si="19"/>
        <v>1</v>
      </c>
      <c r="AA36" s="58">
        <f t="shared" si="3"/>
        <v>51</v>
      </c>
      <c r="AB36" s="59">
        <f t="shared" si="4"/>
        <v>0.29411764705882354</v>
      </c>
      <c r="AC36" s="57">
        <f t="shared" si="20"/>
        <v>7.9169111176470564</v>
      </c>
      <c r="AD36" s="58">
        <f t="shared" si="21"/>
        <v>0</v>
      </c>
      <c r="AE36" s="58">
        <f t="shared" si="22"/>
        <v>1</v>
      </c>
      <c r="AF36" s="58">
        <f t="shared" si="5"/>
        <v>45</v>
      </c>
      <c r="AG36" s="58">
        <f t="shared" si="6"/>
        <v>9</v>
      </c>
      <c r="AH36" s="62">
        <f t="shared" si="23"/>
        <v>0.2</v>
      </c>
      <c r="AI36" s="57">
        <f t="shared" si="24"/>
        <v>10.081616999999994</v>
      </c>
      <c r="AJ36" s="58">
        <f t="shared" si="25"/>
        <v>1</v>
      </c>
    </row>
    <row r="37" spans="1:36" ht="14.1" customHeight="1" x14ac:dyDescent="0.2">
      <c r="A37" s="66" t="s">
        <v>79</v>
      </c>
      <c r="B37" s="103" t="s">
        <v>69</v>
      </c>
      <c r="C37" s="26">
        <v>20</v>
      </c>
      <c r="D37" s="26">
        <v>25</v>
      </c>
      <c r="E37" s="26">
        <f t="shared" si="32"/>
        <v>29</v>
      </c>
      <c r="F37" s="104" t="s">
        <v>13</v>
      </c>
      <c r="G37" s="104" t="s">
        <v>14</v>
      </c>
      <c r="H37" s="26">
        <v>5</v>
      </c>
      <c r="I37" s="26">
        <v>1</v>
      </c>
      <c r="J37" s="34">
        <v>0</v>
      </c>
      <c r="K37" s="55"/>
      <c r="L37" s="124">
        <v>1</v>
      </c>
      <c r="M37" s="125">
        <f t="shared" si="0"/>
        <v>0.20547945205479451</v>
      </c>
      <c r="N37" s="124" t="str">
        <f t="shared" si="1"/>
        <v/>
      </c>
      <c r="O37" s="124">
        <f t="shared" si="10"/>
        <v>1</v>
      </c>
      <c r="P37" s="125">
        <f t="shared" si="11"/>
        <v>0.29411764705882354</v>
      </c>
      <c r="Q37" s="124">
        <f t="shared" si="12"/>
        <v>1</v>
      </c>
      <c r="R37" s="124">
        <f t="shared" si="13"/>
        <v>1</v>
      </c>
      <c r="S37" s="125">
        <f t="shared" si="14"/>
        <v>0.2</v>
      </c>
      <c r="T37" s="35" t="str">
        <f t="shared" si="15"/>
        <v/>
      </c>
      <c r="V37" s="33">
        <f t="shared" si="16"/>
        <v>73</v>
      </c>
      <c r="W37" s="59">
        <f t="shared" si="2"/>
        <v>0.20547945205479451</v>
      </c>
      <c r="X37" s="57">
        <f t="shared" si="17"/>
        <v>5.6405211095890424</v>
      </c>
      <c r="Y37" s="58">
        <f t="shared" si="18"/>
        <v>0</v>
      </c>
      <c r="Z37" s="58">
        <f t="shared" si="19"/>
        <v>1</v>
      </c>
      <c r="AA37" s="58">
        <f t="shared" si="3"/>
        <v>51</v>
      </c>
      <c r="AB37" s="59">
        <f t="shared" si="4"/>
        <v>0.29411764705882354</v>
      </c>
      <c r="AC37" s="57">
        <f t="shared" si="20"/>
        <v>8.2110287647058797</v>
      </c>
      <c r="AD37" s="58">
        <f t="shared" si="21"/>
        <v>1</v>
      </c>
      <c r="AE37" s="58">
        <f t="shared" si="22"/>
        <v>1</v>
      </c>
      <c r="AF37" s="58">
        <f t="shared" si="5"/>
        <v>45</v>
      </c>
      <c r="AG37" s="58">
        <f t="shared" si="6"/>
        <v>9</v>
      </c>
      <c r="AH37" s="62">
        <f t="shared" si="23"/>
        <v>0.2</v>
      </c>
      <c r="AI37" s="57">
        <f t="shared" si="24"/>
        <v>10.281616999999994</v>
      </c>
      <c r="AJ37" s="58">
        <f t="shared" si="25"/>
        <v>0</v>
      </c>
    </row>
    <row r="38" spans="1:36" ht="14.1" customHeight="1" x14ac:dyDescent="0.2">
      <c r="A38" s="66" t="s">
        <v>79</v>
      </c>
      <c r="B38" s="103" t="s">
        <v>69</v>
      </c>
      <c r="C38" s="26">
        <v>20</v>
      </c>
      <c r="D38" s="26">
        <f t="shared" si="31"/>
        <v>26</v>
      </c>
      <c r="E38" s="26">
        <f t="shared" si="32"/>
        <v>30</v>
      </c>
      <c r="F38" s="104" t="s">
        <v>13</v>
      </c>
      <c r="G38" s="104" t="s">
        <v>14</v>
      </c>
      <c r="H38" s="26">
        <v>3</v>
      </c>
      <c r="I38" s="26">
        <v>1</v>
      </c>
      <c r="J38" s="34">
        <v>0</v>
      </c>
      <c r="K38" s="55"/>
      <c r="L38" s="124">
        <v>1</v>
      </c>
      <c r="M38" s="125">
        <f t="shared" si="0"/>
        <v>0.20547945205479451</v>
      </c>
      <c r="N38" s="124" t="str">
        <f t="shared" si="1"/>
        <v/>
      </c>
      <c r="O38" s="124">
        <f t="shared" si="10"/>
        <v>1</v>
      </c>
      <c r="P38" s="125">
        <f t="shared" si="11"/>
        <v>0.29411764705882354</v>
      </c>
      <c r="Q38" s="124" t="str">
        <f t="shared" si="12"/>
        <v/>
      </c>
      <c r="R38" s="124">
        <f t="shared" si="13"/>
        <v>1</v>
      </c>
      <c r="S38" s="125">
        <f t="shared" si="14"/>
        <v>0.2</v>
      </c>
      <c r="T38" s="35" t="str">
        <f t="shared" si="15"/>
        <v/>
      </c>
      <c r="V38" s="33">
        <f t="shared" si="16"/>
        <v>73</v>
      </c>
      <c r="W38" s="59">
        <f t="shared" si="2"/>
        <v>0.20547945205479451</v>
      </c>
      <c r="X38" s="57">
        <f t="shared" si="17"/>
        <v>5.8460005616438373</v>
      </c>
      <c r="Y38" s="58">
        <f t="shared" si="18"/>
        <v>0</v>
      </c>
      <c r="Z38" s="58">
        <f t="shared" si="19"/>
        <v>1</v>
      </c>
      <c r="AA38" s="58">
        <f t="shared" si="3"/>
        <v>51</v>
      </c>
      <c r="AB38" s="59">
        <f t="shared" si="4"/>
        <v>0.29411764705882354</v>
      </c>
      <c r="AC38" s="57">
        <f t="shared" si="20"/>
        <v>8.505146411764704</v>
      </c>
      <c r="AD38" s="58">
        <f t="shared" si="21"/>
        <v>0</v>
      </c>
      <c r="AE38" s="58">
        <f t="shared" si="22"/>
        <v>1</v>
      </c>
      <c r="AF38" s="58">
        <f t="shared" si="5"/>
        <v>45</v>
      </c>
      <c r="AG38" s="58">
        <f t="shared" si="6"/>
        <v>9</v>
      </c>
      <c r="AH38" s="62">
        <f t="shared" si="23"/>
        <v>0.2</v>
      </c>
      <c r="AI38" s="57">
        <f t="shared" si="24"/>
        <v>10.481616999999993</v>
      </c>
      <c r="AJ38" s="58">
        <f t="shared" si="25"/>
        <v>0</v>
      </c>
    </row>
    <row r="39" spans="1:36" ht="14.1" customHeight="1" x14ac:dyDescent="0.2">
      <c r="A39" s="66" t="s">
        <v>79</v>
      </c>
      <c r="B39" s="103" t="s">
        <v>69</v>
      </c>
      <c r="C39" s="26">
        <v>20</v>
      </c>
      <c r="D39" s="26">
        <f t="shared" si="31"/>
        <v>27</v>
      </c>
      <c r="E39" s="26">
        <f t="shared" si="32"/>
        <v>31</v>
      </c>
      <c r="F39" s="104" t="s">
        <v>13</v>
      </c>
      <c r="G39" s="104" t="s">
        <v>14</v>
      </c>
      <c r="H39" s="26">
        <v>2</v>
      </c>
      <c r="I39" s="26">
        <v>1</v>
      </c>
      <c r="J39" s="34">
        <v>0</v>
      </c>
      <c r="K39" s="55"/>
      <c r="L39" s="124">
        <v>1</v>
      </c>
      <c r="M39" s="125">
        <f t="shared" si="0"/>
        <v>0.20547945205479451</v>
      </c>
      <c r="N39" s="124">
        <f t="shared" si="1"/>
        <v>1</v>
      </c>
      <c r="O39" s="124">
        <f t="shared" si="10"/>
        <v>1</v>
      </c>
      <c r="P39" s="125">
        <f t="shared" si="11"/>
        <v>0.29411764705882354</v>
      </c>
      <c r="Q39" s="124" t="str">
        <f t="shared" si="12"/>
        <v/>
      </c>
      <c r="R39" s="124">
        <f t="shared" si="13"/>
        <v>1</v>
      </c>
      <c r="S39" s="125">
        <f t="shared" si="14"/>
        <v>0.2</v>
      </c>
      <c r="T39" s="35" t="str">
        <f t="shared" si="15"/>
        <v/>
      </c>
      <c r="V39" s="33">
        <f t="shared" si="16"/>
        <v>73</v>
      </c>
      <c r="W39" s="59">
        <f t="shared" si="2"/>
        <v>0.20547945205479451</v>
      </c>
      <c r="X39" s="57">
        <f t="shared" si="17"/>
        <v>6.0514800136986322</v>
      </c>
      <c r="Y39" s="58">
        <f t="shared" si="18"/>
        <v>1</v>
      </c>
      <c r="Z39" s="58">
        <f t="shared" si="19"/>
        <v>1</v>
      </c>
      <c r="AA39" s="58">
        <f t="shared" si="3"/>
        <v>51</v>
      </c>
      <c r="AB39" s="59">
        <f t="shared" si="4"/>
        <v>0.29411764705882354</v>
      </c>
      <c r="AC39" s="57">
        <f t="shared" si="20"/>
        <v>8.7992640588235282</v>
      </c>
      <c r="AD39" s="58">
        <f t="shared" si="21"/>
        <v>0</v>
      </c>
      <c r="AE39" s="58">
        <f t="shared" si="22"/>
        <v>1</v>
      </c>
      <c r="AF39" s="58">
        <f t="shared" si="5"/>
        <v>45</v>
      </c>
      <c r="AG39" s="58">
        <f t="shared" si="6"/>
        <v>9</v>
      </c>
      <c r="AH39" s="62">
        <f t="shared" si="23"/>
        <v>0.2</v>
      </c>
      <c r="AI39" s="57">
        <f t="shared" si="24"/>
        <v>10.681616999999992</v>
      </c>
      <c r="AJ39" s="58">
        <f t="shared" si="25"/>
        <v>0</v>
      </c>
    </row>
    <row r="40" spans="1:36" ht="14.1" customHeight="1" x14ac:dyDescent="0.2">
      <c r="A40" s="66" t="s">
        <v>79</v>
      </c>
      <c r="B40" s="103" t="s">
        <v>69</v>
      </c>
      <c r="C40" s="26">
        <f t="shared" si="30"/>
        <v>21</v>
      </c>
      <c r="D40" s="26">
        <f t="shared" si="31"/>
        <v>28</v>
      </c>
      <c r="E40" s="26">
        <f t="shared" si="32"/>
        <v>32</v>
      </c>
      <c r="F40" s="104" t="s">
        <v>13</v>
      </c>
      <c r="G40" s="104" t="s">
        <v>14</v>
      </c>
      <c r="H40" s="26">
        <v>5</v>
      </c>
      <c r="I40" s="26">
        <v>1</v>
      </c>
      <c r="J40" s="34">
        <v>0</v>
      </c>
      <c r="K40" s="55"/>
      <c r="L40" s="124">
        <v>1</v>
      </c>
      <c r="M40" s="125">
        <f t="shared" si="0"/>
        <v>0.20547945205479451</v>
      </c>
      <c r="N40" s="124" t="str">
        <f t="shared" si="1"/>
        <v/>
      </c>
      <c r="O40" s="124">
        <f t="shared" si="10"/>
        <v>1</v>
      </c>
      <c r="P40" s="125">
        <f t="shared" si="11"/>
        <v>0.29411764705882354</v>
      </c>
      <c r="Q40" s="124">
        <f t="shared" si="12"/>
        <v>1</v>
      </c>
      <c r="R40" s="124">
        <f t="shared" si="13"/>
        <v>1</v>
      </c>
      <c r="S40" s="125">
        <f t="shared" si="14"/>
        <v>0.2</v>
      </c>
      <c r="T40" s="35" t="str">
        <f t="shared" si="15"/>
        <v/>
      </c>
      <c r="V40" s="33">
        <f t="shared" si="16"/>
        <v>73</v>
      </c>
      <c r="W40" s="59">
        <f t="shared" si="2"/>
        <v>0.20547945205479451</v>
      </c>
      <c r="X40" s="57">
        <f t="shared" si="17"/>
        <v>6.2569594657534271</v>
      </c>
      <c r="Y40" s="58">
        <f t="shared" si="18"/>
        <v>0</v>
      </c>
      <c r="Z40" s="58">
        <f t="shared" si="19"/>
        <v>1</v>
      </c>
      <c r="AA40" s="58">
        <f t="shared" si="3"/>
        <v>51</v>
      </c>
      <c r="AB40" s="59">
        <f t="shared" si="4"/>
        <v>0.29411764705882354</v>
      </c>
      <c r="AC40" s="57">
        <f t="shared" si="20"/>
        <v>9.0933817058823525</v>
      </c>
      <c r="AD40" s="58">
        <f t="shared" si="21"/>
        <v>1</v>
      </c>
      <c r="AE40" s="58">
        <f t="shared" si="22"/>
        <v>1</v>
      </c>
      <c r="AF40" s="58">
        <f t="shared" si="5"/>
        <v>45</v>
      </c>
      <c r="AG40" s="58">
        <f t="shared" si="6"/>
        <v>9</v>
      </c>
      <c r="AH40" s="62">
        <f t="shared" si="23"/>
        <v>0.2</v>
      </c>
      <c r="AI40" s="57">
        <f t="shared" si="24"/>
        <v>10.881616999999991</v>
      </c>
      <c r="AJ40" s="58">
        <f t="shared" si="25"/>
        <v>0</v>
      </c>
    </row>
    <row r="41" spans="1:36" ht="14.1" customHeight="1" x14ac:dyDescent="0.2">
      <c r="A41" s="66" t="s">
        <v>79</v>
      </c>
      <c r="B41" s="103" t="s">
        <v>69</v>
      </c>
      <c r="C41" s="26">
        <f t="shared" si="30"/>
        <v>22</v>
      </c>
      <c r="D41" s="26">
        <f t="shared" si="31"/>
        <v>29</v>
      </c>
      <c r="E41" s="26">
        <f t="shared" si="32"/>
        <v>33</v>
      </c>
      <c r="F41" s="104" t="s">
        <v>13</v>
      </c>
      <c r="G41" s="104" t="s">
        <v>14</v>
      </c>
      <c r="H41" s="26">
        <v>7</v>
      </c>
      <c r="I41" s="26">
        <v>1</v>
      </c>
      <c r="J41" s="34">
        <v>0</v>
      </c>
      <c r="K41" s="55"/>
      <c r="L41" s="124">
        <v>1</v>
      </c>
      <c r="M41" s="125">
        <f t="shared" si="0"/>
        <v>0.20547945205479451</v>
      </c>
      <c r="N41" s="124" t="str">
        <f t="shared" si="1"/>
        <v/>
      </c>
      <c r="O41" s="124">
        <f t="shared" si="10"/>
        <v>1</v>
      </c>
      <c r="P41" s="125">
        <f t="shared" si="11"/>
        <v>0.29411764705882354</v>
      </c>
      <c r="Q41" s="124" t="str">
        <f t="shared" si="12"/>
        <v/>
      </c>
      <c r="R41" s="124">
        <f t="shared" si="13"/>
        <v>1</v>
      </c>
      <c r="S41" s="125">
        <f t="shared" si="14"/>
        <v>0.2</v>
      </c>
      <c r="T41" s="35">
        <f t="shared" si="15"/>
        <v>1</v>
      </c>
      <c r="V41" s="33">
        <f t="shared" si="16"/>
        <v>73</v>
      </c>
      <c r="W41" s="59">
        <f t="shared" si="2"/>
        <v>0.20547945205479451</v>
      </c>
      <c r="X41" s="57">
        <f t="shared" si="17"/>
        <v>6.462438917808222</v>
      </c>
      <c r="Y41" s="58">
        <f t="shared" si="18"/>
        <v>0</v>
      </c>
      <c r="Z41" s="58">
        <f t="shared" si="19"/>
        <v>1</v>
      </c>
      <c r="AA41" s="58">
        <f t="shared" si="3"/>
        <v>51</v>
      </c>
      <c r="AB41" s="59">
        <f t="shared" si="4"/>
        <v>0.29411764705882354</v>
      </c>
      <c r="AC41" s="57">
        <f t="shared" si="20"/>
        <v>9.3874993529411768</v>
      </c>
      <c r="AD41" s="58">
        <f t="shared" si="21"/>
        <v>0</v>
      </c>
      <c r="AE41" s="58">
        <f t="shared" si="22"/>
        <v>1</v>
      </c>
      <c r="AF41" s="58">
        <f t="shared" si="5"/>
        <v>45</v>
      </c>
      <c r="AG41" s="58">
        <f t="shared" si="6"/>
        <v>9</v>
      </c>
      <c r="AH41" s="62">
        <f t="shared" si="23"/>
        <v>0.2</v>
      </c>
      <c r="AI41" s="57">
        <f t="shared" si="24"/>
        <v>11.081616999999991</v>
      </c>
      <c r="AJ41" s="58">
        <f t="shared" si="25"/>
        <v>1</v>
      </c>
    </row>
    <row r="42" spans="1:36" ht="14.1" customHeight="1" x14ac:dyDescent="0.2">
      <c r="A42" s="66" t="s">
        <v>79</v>
      </c>
      <c r="B42" s="103" t="s">
        <v>69</v>
      </c>
      <c r="C42" s="26">
        <f t="shared" si="30"/>
        <v>23</v>
      </c>
      <c r="D42" s="26">
        <f t="shared" si="31"/>
        <v>30</v>
      </c>
      <c r="E42" s="26">
        <f t="shared" si="32"/>
        <v>34</v>
      </c>
      <c r="F42" s="104" t="s">
        <v>13</v>
      </c>
      <c r="G42" s="104" t="s">
        <v>14</v>
      </c>
      <c r="H42" s="26">
        <v>3</v>
      </c>
      <c r="I42" s="26">
        <v>1</v>
      </c>
      <c r="J42" s="34">
        <v>0</v>
      </c>
      <c r="K42" s="55"/>
      <c r="L42" s="124">
        <v>1</v>
      </c>
      <c r="M42" s="125">
        <f t="shared" si="0"/>
        <v>0.20547945205479451</v>
      </c>
      <c r="N42" s="124" t="str">
        <f t="shared" si="1"/>
        <v/>
      </c>
      <c r="O42" s="124">
        <f t="shared" si="10"/>
        <v>1</v>
      </c>
      <c r="P42" s="125">
        <f t="shared" si="11"/>
        <v>0.29411764705882354</v>
      </c>
      <c r="Q42" s="124" t="str">
        <f t="shared" si="12"/>
        <v/>
      </c>
      <c r="R42" s="124">
        <f t="shared" si="13"/>
        <v>1</v>
      </c>
      <c r="S42" s="125">
        <f t="shared" si="14"/>
        <v>0.2</v>
      </c>
      <c r="T42" s="35" t="str">
        <f t="shared" si="15"/>
        <v/>
      </c>
      <c r="V42" s="33">
        <f t="shared" si="16"/>
        <v>73</v>
      </c>
      <c r="W42" s="59">
        <f t="shared" si="2"/>
        <v>0.20547945205479451</v>
      </c>
      <c r="X42" s="57">
        <f t="shared" si="17"/>
        <v>6.6679183698630169</v>
      </c>
      <c r="Y42" s="58">
        <f t="shared" si="18"/>
        <v>0</v>
      </c>
      <c r="Z42" s="58">
        <f t="shared" si="19"/>
        <v>1</v>
      </c>
      <c r="AA42" s="58">
        <f t="shared" si="3"/>
        <v>51</v>
      </c>
      <c r="AB42" s="59">
        <f t="shared" si="4"/>
        <v>0.29411764705882354</v>
      </c>
      <c r="AC42" s="57">
        <f t="shared" si="20"/>
        <v>9.681617000000001</v>
      </c>
      <c r="AD42" s="58">
        <f t="shared" si="21"/>
        <v>0</v>
      </c>
      <c r="AE42" s="58">
        <f t="shared" si="22"/>
        <v>1</v>
      </c>
      <c r="AF42" s="58">
        <f t="shared" si="5"/>
        <v>45</v>
      </c>
      <c r="AG42" s="58">
        <f t="shared" si="6"/>
        <v>9</v>
      </c>
      <c r="AH42" s="62">
        <f t="shared" si="23"/>
        <v>0.2</v>
      </c>
      <c r="AI42" s="57">
        <f t="shared" si="24"/>
        <v>11.28161699999999</v>
      </c>
      <c r="AJ42" s="58">
        <f t="shared" si="25"/>
        <v>0</v>
      </c>
    </row>
    <row r="43" spans="1:36" ht="14.1" customHeight="1" x14ac:dyDescent="0.2">
      <c r="A43" s="66" t="s">
        <v>79</v>
      </c>
      <c r="B43" s="103" t="s">
        <v>69</v>
      </c>
      <c r="C43" s="26">
        <f t="shared" si="30"/>
        <v>24</v>
      </c>
      <c r="D43" s="26">
        <f t="shared" si="31"/>
        <v>31</v>
      </c>
      <c r="E43" s="26">
        <f t="shared" si="32"/>
        <v>35</v>
      </c>
      <c r="F43" s="104" t="s">
        <v>13</v>
      </c>
      <c r="G43" s="104" t="s">
        <v>14</v>
      </c>
      <c r="H43" s="26">
        <v>7</v>
      </c>
      <c r="I43" s="26">
        <v>1</v>
      </c>
      <c r="J43" s="34">
        <v>0</v>
      </c>
      <c r="K43" s="55"/>
      <c r="L43" s="124">
        <v>1</v>
      </c>
      <c r="M43" s="125">
        <f t="shared" si="0"/>
        <v>0.20547945205479451</v>
      </c>
      <c r="N43" s="124" t="str">
        <f t="shared" si="1"/>
        <v/>
      </c>
      <c r="O43" s="124">
        <f t="shared" si="10"/>
        <v>1</v>
      </c>
      <c r="P43" s="125">
        <f t="shared" si="11"/>
        <v>0.29411764705882354</v>
      </c>
      <c r="Q43" s="124" t="str">
        <f t="shared" si="12"/>
        <v/>
      </c>
      <c r="R43" s="124">
        <f t="shared" si="13"/>
        <v>1</v>
      </c>
      <c r="S43" s="125">
        <f t="shared" si="14"/>
        <v>0.2</v>
      </c>
      <c r="T43" s="35" t="str">
        <f t="shared" si="15"/>
        <v/>
      </c>
      <c r="V43" s="33">
        <f t="shared" si="16"/>
        <v>73</v>
      </c>
      <c r="W43" s="59">
        <f t="shared" si="2"/>
        <v>0.20547945205479451</v>
      </c>
      <c r="X43" s="57">
        <f t="shared" si="17"/>
        <v>6.8733978219178118</v>
      </c>
      <c r="Y43" s="58">
        <f t="shared" si="18"/>
        <v>0</v>
      </c>
      <c r="Z43" s="58">
        <f t="shared" si="19"/>
        <v>1</v>
      </c>
      <c r="AA43" s="58">
        <f t="shared" si="3"/>
        <v>51</v>
      </c>
      <c r="AB43" s="59">
        <f t="shared" si="4"/>
        <v>0.29411764705882354</v>
      </c>
      <c r="AC43" s="57">
        <f t="shared" si="20"/>
        <v>9.9757346470588253</v>
      </c>
      <c r="AD43" s="58">
        <f t="shared" si="21"/>
        <v>0</v>
      </c>
      <c r="AE43" s="58">
        <f t="shared" si="22"/>
        <v>1</v>
      </c>
      <c r="AF43" s="58">
        <f t="shared" si="5"/>
        <v>45</v>
      </c>
      <c r="AG43" s="58">
        <f t="shared" si="6"/>
        <v>9</v>
      </c>
      <c r="AH43" s="62">
        <f t="shared" si="23"/>
        <v>0.2</v>
      </c>
      <c r="AI43" s="57">
        <f t="shared" si="24"/>
        <v>11.481616999999989</v>
      </c>
      <c r="AJ43" s="58">
        <f t="shared" si="25"/>
        <v>0</v>
      </c>
    </row>
    <row r="44" spans="1:36" ht="14.1" customHeight="1" x14ac:dyDescent="0.2">
      <c r="A44" s="66" t="s">
        <v>79</v>
      </c>
      <c r="B44" s="103" t="s">
        <v>69</v>
      </c>
      <c r="C44" s="26">
        <f t="shared" si="30"/>
        <v>25</v>
      </c>
      <c r="D44" s="26">
        <f t="shared" si="31"/>
        <v>32</v>
      </c>
      <c r="E44" s="26">
        <f t="shared" si="32"/>
        <v>36</v>
      </c>
      <c r="F44" s="104" t="s">
        <v>13</v>
      </c>
      <c r="G44" s="104" t="s">
        <v>14</v>
      </c>
      <c r="H44" s="26">
        <v>7</v>
      </c>
      <c r="I44" s="26">
        <v>1</v>
      </c>
      <c r="J44" s="34">
        <v>0</v>
      </c>
      <c r="K44" s="55"/>
      <c r="L44" s="124">
        <v>1</v>
      </c>
      <c r="M44" s="125">
        <f t="shared" si="0"/>
        <v>0.20547945205479451</v>
      </c>
      <c r="N44" s="124">
        <f t="shared" si="1"/>
        <v>1</v>
      </c>
      <c r="O44" s="124">
        <f t="shared" si="10"/>
        <v>1</v>
      </c>
      <c r="P44" s="125">
        <f t="shared" si="11"/>
        <v>0.29411764705882354</v>
      </c>
      <c r="Q44" s="124">
        <f t="shared" si="12"/>
        <v>1</v>
      </c>
      <c r="R44" s="124">
        <f t="shared" si="13"/>
        <v>1</v>
      </c>
      <c r="S44" s="125">
        <f t="shared" si="14"/>
        <v>0.2</v>
      </c>
      <c r="T44" s="35" t="str">
        <f t="shared" si="15"/>
        <v/>
      </c>
      <c r="V44" s="33">
        <f t="shared" si="16"/>
        <v>73</v>
      </c>
      <c r="W44" s="59">
        <f t="shared" si="2"/>
        <v>0.20547945205479451</v>
      </c>
      <c r="X44" s="57">
        <f t="shared" si="17"/>
        <v>7.0788772739726067</v>
      </c>
      <c r="Y44" s="58">
        <f t="shared" si="18"/>
        <v>1</v>
      </c>
      <c r="Z44" s="58">
        <f t="shared" si="19"/>
        <v>1</v>
      </c>
      <c r="AA44" s="58">
        <f t="shared" si="3"/>
        <v>51</v>
      </c>
      <c r="AB44" s="59">
        <f t="shared" si="4"/>
        <v>0.29411764705882354</v>
      </c>
      <c r="AC44" s="57">
        <f t="shared" si="20"/>
        <v>10.26985229411765</v>
      </c>
      <c r="AD44" s="58">
        <f t="shared" si="21"/>
        <v>1</v>
      </c>
      <c r="AE44" s="58">
        <f t="shared" si="22"/>
        <v>1</v>
      </c>
      <c r="AF44" s="58">
        <f t="shared" si="5"/>
        <v>45</v>
      </c>
      <c r="AG44" s="58">
        <f t="shared" si="6"/>
        <v>9</v>
      </c>
      <c r="AH44" s="62">
        <f t="shared" si="23"/>
        <v>0.2</v>
      </c>
      <c r="AI44" s="57">
        <f t="shared" si="24"/>
        <v>11.681616999999989</v>
      </c>
      <c r="AJ44" s="58">
        <f t="shared" si="25"/>
        <v>0</v>
      </c>
    </row>
    <row r="45" spans="1:36" ht="14.1" customHeight="1" x14ac:dyDescent="0.2">
      <c r="A45" s="66" t="s">
        <v>79</v>
      </c>
      <c r="B45" s="103" t="s">
        <v>69</v>
      </c>
      <c r="C45" s="26">
        <f t="shared" si="30"/>
        <v>26</v>
      </c>
      <c r="D45" s="26">
        <f t="shared" si="31"/>
        <v>33</v>
      </c>
      <c r="E45" s="26">
        <f t="shared" si="32"/>
        <v>37</v>
      </c>
      <c r="F45" s="104" t="s">
        <v>13</v>
      </c>
      <c r="G45" s="104" t="s">
        <v>14</v>
      </c>
      <c r="H45" s="26">
        <v>2</v>
      </c>
      <c r="I45" s="26">
        <v>1</v>
      </c>
      <c r="J45" s="34">
        <v>0</v>
      </c>
      <c r="K45" s="55"/>
      <c r="L45" s="124">
        <v>1</v>
      </c>
      <c r="M45" s="125">
        <f t="shared" si="0"/>
        <v>0.20547945205479451</v>
      </c>
      <c r="N45" s="124" t="str">
        <f t="shared" si="1"/>
        <v/>
      </c>
      <c r="O45" s="124">
        <f t="shared" si="10"/>
        <v>1</v>
      </c>
      <c r="P45" s="125">
        <f t="shared" si="11"/>
        <v>0.29411764705882354</v>
      </c>
      <c r="Q45" s="124" t="str">
        <f t="shared" si="12"/>
        <v/>
      </c>
      <c r="R45" s="124">
        <f t="shared" si="13"/>
        <v>1</v>
      </c>
      <c r="S45" s="125">
        <f t="shared" si="14"/>
        <v>0.2</v>
      </c>
      <c r="T45" s="35" t="str">
        <f t="shared" si="15"/>
        <v/>
      </c>
      <c r="V45" s="33">
        <f t="shared" si="16"/>
        <v>73</v>
      </c>
      <c r="W45" s="59">
        <f t="shared" si="2"/>
        <v>0.20547945205479451</v>
      </c>
      <c r="X45" s="57">
        <f t="shared" si="17"/>
        <v>7.2843567260274016</v>
      </c>
      <c r="Y45" s="58">
        <f t="shared" si="18"/>
        <v>0</v>
      </c>
      <c r="Z45" s="58">
        <f t="shared" si="19"/>
        <v>1</v>
      </c>
      <c r="AA45" s="58">
        <f t="shared" si="3"/>
        <v>51</v>
      </c>
      <c r="AB45" s="59">
        <f t="shared" si="4"/>
        <v>0.29411764705882354</v>
      </c>
      <c r="AC45" s="57">
        <f t="shared" si="20"/>
        <v>10.563969941176474</v>
      </c>
      <c r="AD45" s="58">
        <f t="shared" si="21"/>
        <v>0</v>
      </c>
      <c r="AE45" s="58">
        <f t="shared" si="22"/>
        <v>1</v>
      </c>
      <c r="AF45" s="58">
        <f t="shared" si="5"/>
        <v>45</v>
      </c>
      <c r="AG45" s="58">
        <f t="shared" si="6"/>
        <v>9</v>
      </c>
      <c r="AH45" s="62">
        <f t="shared" si="23"/>
        <v>0.2</v>
      </c>
      <c r="AI45" s="57">
        <f t="shared" si="24"/>
        <v>11.881616999999988</v>
      </c>
      <c r="AJ45" s="58">
        <f t="shared" si="25"/>
        <v>0</v>
      </c>
    </row>
    <row r="46" spans="1:36" ht="14.1" customHeight="1" x14ac:dyDescent="0.2">
      <c r="A46" s="66" t="s">
        <v>79</v>
      </c>
      <c r="B46" s="103" t="s">
        <v>69</v>
      </c>
      <c r="C46" s="26">
        <f t="shared" si="30"/>
        <v>27</v>
      </c>
      <c r="D46" s="26">
        <f t="shared" si="31"/>
        <v>34</v>
      </c>
      <c r="E46" s="26">
        <f t="shared" si="32"/>
        <v>38</v>
      </c>
      <c r="F46" s="104" t="s">
        <v>13</v>
      </c>
      <c r="G46" s="104" t="s">
        <v>14</v>
      </c>
      <c r="H46" s="26">
        <v>4</v>
      </c>
      <c r="I46" s="26">
        <v>1</v>
      </c>
      <c r="J46" s="34">
        <v>0</v>
      </c>
      <c r="K46" s="55"/>
      <c r="L46" s="124">
        <v>1</v>
      </c>
      <c r="M46" s="125">
        <f t="shared" si="0"/>
        <v>0.20547945205479451</v>
      </c>
      <c r="N46" s="124" t="str">
        <f t="shared" si="1"/>
        <v/>
      </c>
      <c r="O46" s="124">
        <f t="shared" si="10"/>
        <v>1</v>
      </c>
      <c r="P46" s="125">
        <f t="shared" si="11"/>
        <v>0.29411764705882354</v>
      </c>
      <c r="Q46" s="124" t="str">
        <f t="shared" si="12"/>
        <v/>
      </c>
      <c r="R46" s="124">
        <f t="shared" si="13"/>
        <v>1</v>
      </c>
      <c r="S46" s="125">
        <f t="shared" si="14"/>
        <v>0.2</v>
      </c>
      <c r="T46" s="35">
        <f t="shared" si="15"/>
        <v>1</v>
      </c>
      <c r="V46" s="33">
        <f t="shared" si="16"/>
        <v>73</v>
      </c>
      <c r="W46" s="59">
        <f t="shared" si="2"/>
        <v>0.20547945205479451</v>
      </c>
      <c r="X46" s="57">
        <f t="shared" si="17"/>
        <v>7.4898361780821965</v>
      </c>
      <c r="Y46" s="58">
        <f t="shared" si="18"/>
        <v>0</v>
      </c>
      <c r="Z46" s="58">
        <f t="shared" si="19"/>
        <v>1</v>
      </c>
      <c r="AA46" s="58">
        <f t="shared" si="3"/>
        <v>51</v>
      </c>
      <c r="AB46" s="59">
        <f t="shared" si="4"/>
        <v>0.29411764705882354</v>
      </c>
      <c r="AC46" s="57">
        <f t="shared" si="20"/>
        <v>10.858087588235298</v>
      </c>
      <c r="AD46" s="58">
        <f t="shared" si="21"/>
        <v>0</v>
      </c>
      <c r="AE46" s="58">
        <f t="shared" si="22"/>
        <v>1</v>
      </c>
      <c r="AF46" s="58">
        <f t="shared" si="5"/>
        <v>45</v>
      </c>
      <c r="AG46" s="58">
        <f t="shared" si="6"/>
        <v>9</v>
      </c>
      <c r="AH46" s="62">
        <f t="shared" si="23"/>
        <v>0.2</v>
      </c>
      <c r="AI46" s="57">
        <f t="shared" si="24"/>
        <v>12.081616999999987</v>
      </c>
      <c r="AJ46" s="58">
        <f t="shared" si="25"/>
        <v>1</v>
      </c>
    </row>
    <row r="47" spans="1:36" ht="14.1" customHeight="1" x14ac:dyDescent="0.2">
      <c r="A47" s="66" t="s">
        <v>79</v>
      </c>
      <c r="B47" s="103" t="s">
        <v>69</v>
      </c>
      <c r="C47" s="26">
        <f t="shared" si="30"/>
        <v>28</v>
      </c>
      <c r="D47" s="26">
        <f t="shared" si="31"/>
        <v>35</v>
      </c>
      <c r="E47" s="26">
        <f t="shared" si="32"/>
        <v>39</v>
      </c>
      <c r="F47" s="104" t="s">
        <v>13</v>
      </c>
      <c r="G47" s="104" t="s">
        <v>14</v>
      </c>
      <c r="H47" s="26">
        <v>3</v>
      </c>
      <c r="I47" s="26">
        <v>1</v>
      </c>
      <c r="J47" s="34">
        <v>0</v>
      </c>
      <c r="K47" s="55"/>
      <c r="L47" s="124">
        <v>1</v>
      </c>
      <c r="M47" s="125">
        <f t="shared" si="0"/>
        <v>0.20547945205479451</v>
      </c>
      <c r="N47" s="124" t="str">
        <f t="shared" si="1"/>
        <v/>
      </c>
      <c r="O47" s="124">
        <f t="shared" si="10"/>
        <v>1</v>
      </c>
      <c r="P47" s="125">
        <f t="shared" si="11"/>
        <v>0.29411764705882354</v>
      </c>
      <c r="Q47" s="124">
        <f t="shared" si="12"/>
        <v>1</v>
      </c>
      <c r="R47" s="124">
        <f t="shared" si="13"/>
        <v>1</v>
      </c>
      <c r="S47" s="125">
        <f t="shared" si="14"/>
        <v>0.2</v>
      </c>
      <c r="T47" s="35" t="str">
        <f t="shared" si="15"/>
        <v/>
      </c>
      <c r="V47" s="33">
        <f t="shared" si="16"/>
        <v>73</v>
      </c>
      <c r="W47" s="59">
        <f t="shared" si="2"/>
        <v>0.20547945205479451</v>
      </c>
      <c r="X47" s="57">
        <f t="shared" si="17"/>
        <v>7.6953156301369914</v>
      </c>
      <c r="Y47" s="58">
        <f t="shared" si="18"/>
        <v>0</v>
      </c>
      <c r="Z47" s="58">
        <f t="shared" si="19"/>
        <v>1</v>
      </c>
      <c r="AA47" s="58">
        <f t="shared" si="3"/>
        <v>51</v>
      </c>
      <c r="AB47" s="59">
        <f t="shared" si="4"/>
        <v>0.29411764705882354</v>
      </c>
      <c r="AC47" s="57">
        <f t="shared" si="20"/>
        <v>11.152205235294122</v>
      </c>
      <c r="AD47" s="58">
        <f t="shared" si="21"/>
        <v>1</v>
      </c>
      <c r="AE47" s="58">
        <f t="shared" si="22"/>
        <v>1</v>
      </c>
      <c r="AF47" s="58">
        <f t="shared" si="5"/>
        <v>45</v>
      </c>
      <c r="AG47" s="58">
        <f t="shared" si="6"/>
        <v>9</v>
      </c>
      <c r="AH47" s="62">
        <f t="shared" si="23"/>
        <v>0.2</v>
      </c>
      <c r="AI47" s="57">
        <f t="shared" si="24"/>
        <v>12.281616999999986</v>
      </c>
      <c r="AJ47" s="58">
        <f t="shared" si="25"/>
        <v>0</v>
      </c>
    </row>
    <row r="48" spans="1:36" ht="14.1" customHeight="1" x14ac:dyDescent="0.2">
      <c r="A48" s="66" t="s">
        <v>79</v>
      </c>
      <c r="B48" s="103" t="s">
        <v>69</v>
      </c>
      <c r="C48" s="26">
        <f t="shared" si="30"/>
        <v>29</v>
      </c>
      <c r="D48" s="26">
        <f t="shared" si="31"/>
        <v>36</v>
      </c>
      <c r="E48" s="26">
        <f t="shared" si="32"/>
        <v>40</v>
      </c>
      <c r="F48" s="104" t="s">
        <v>13</v>
      </c>
      <c r="G48" s="104" t="s">
        <v>14</v>
      </c>
      <c r="H48" s="26">
        <v>7</v>
      </c>
      <c r="I48" s="26">
        <v>1</v>
      </c>
      <c r="J48" s="34">
        <v>0</v>
      </c>
      <c r="K48" s="55"/>
      <c r="L48" s="124">
        <v>1</v>
      </c>
      <c r="M48" s="125">
        <f t="shared" si="0"/>
        <v>0.20547945205479451</v>
      </c>
      <c r="N48" s="124" t="str">
        <f t="shared" si="1"/>
        <v/>
      </c>
      <c r="O48" s="124">
        <f t="shared" si="10"/>
        <v>1</v>
      </c>
      <c r="P48" s="125">
        <f t="shared" si="11"/>
        <v>0.29411764705882354</v>
      </c>
      <c r="Q48" s="124" t="str">
        <f t="shared" si="12"/>
        <v/>
      </c>
      <c r="R48" s="124">
        <f t="shared" si="13"/>
        <v>1</v>
      </c>
      <c r="S48" s="125">
        <f t="shared" si="14"/>
        <v>0.2</v>
      </c>
      <c r="T48" s="35" t="str">
        <f t="shared" si="15"/>
        <v/>
      </c>
      <c r="V48" s="33">
        <f t="shared" si="16"/>
        <v>73</v>
      </c>
      <c r="W48" s="59">
        <f t="shared" si="2"/>
        <v>0.20547945205479451</v>
      </c>
      <c r="X48" s="57">
        <f t="shared" si="17"/>
        <v>7.9007950821917863</v>
      </c>
      <c r="Y48" s="58">
        <f t="shared" si="18"/>
        <v>0</v>
      </c>
      <c r="Z48" s="58">
        <f t="shared" si="19"/>
        <v>1</v>
      </c>
      <c r="AA48" s="58">
        <f t="shared" si="3"/>
        <v>51</v>
      </c>
      <c r="AB48" s="59">
        <f t="shared" si="4"/>
        <v>0.29411764705882354</v>
      </c>
      <c r="AC48" s="57">
        <f t="shared" si="20"/>
        <v>11.446322882352947</v>
      </c>
      <c r="AD48" s="58">
        <f t="shared" si="21"/>
        <v>0</v>
      </c>
      <c r="AE48" s="58">
        <f t="shared" si="22"/>
        <v>1</v>
      </c>
      <c r="AF48" s="58">
        <f t="shared" si="5"/>
        <v>45</v>
      </c>
      <c r="AG48" s="58">
        <f t="shared" si="6"/>
        <v>9</v>
      </c>
      <c r="AH48" s="62">
        <f t="shared" si="23"/>
        <v>0.2</v>
      </c>
      <c r="AI48" s="57">
        <f t="shared" si="24"/>
        <v>12.481616999999986</v>
      </c>
      <c r="AJ48" s="58">
        <f t="shared" si="25"/>
        <v>0</v>
      </c>
    </row>
    <row r="49" spans="1:38" ht="14.1" customHeight="1" x14ac:dyDescent="0.2">
      <c r="A49" s="66" t="s">
        <v>79</v>
      </c>
      <c r="B49" s="103" t="s">
        <v>69</v>
      </c>
      <c r="C49" s="26">
        <f t="shared" si="30"/>
        <v>30</v>
      </c>
      <c r="D49" s="26">
        <f t="shared" si="31"/>
        <v>37</v>
      </c>
      <c r="E49" s="26">
        <f t="shared" si="32"/>
        <v>41</v>
      </c>
      <c r="F49" s="104" t="s">
        <v>13</v>
      </c>
      <c r="G49" s="104" t="s">
        <v>14</v>
      </c>
      <c r="H49" s="26">
        <v>7</v>
      </c>
      <c r="I49" s="26">
        <v>1</v>
      </c>
      <c r="J49" s="34">
        <v>0</v>
      </c>
      <c r="K49" s="55"/>
      <c r="L49" s="124">
        <v>1</v>
      </c>
      <c r="M49" s="125">
        <f t="shared" si="0"/>
        <v>0.20547945205479451</v>
      </c>
      <c r="N49" s="124">
        <f t="shared" si="1"/>
        <v>1</v>
      </c>
      <c r="O49" s="124">
        <f t="shared" si="10"/>
        <v>1</v>
      </c>
      <c r="P49" s="125">
        <f t="shared" si="11"/>
        <v>0.29411764705882354</v>
      </c>
      <c r="Q49" s="124" t="str">
        <f t="shared" si="12"/>
        <v/>
      </c>
      <c r="R49" s="124">
        <f t="shared" si="13"/>
        <v>1</v>
      </c>
      <c r="S49" s="125">
        <f t="shared" si="14"/>
        <v>0.2</v>
      </c>
      <c r="T49" s="35" t="str">
        <f t="shared" si="15"/>
        <v/>
      </c>
      <c r="V49" s="33">
        <f t="shared" si="16"/>
        <v>73</v>
      </c>
      <c r="W49" s="59">
        <f t="shared" si="2"/>
        <v>0.20547945205479451</v>
      </c>
      <c r="X49" s="57">
        <f t="shared" si="17"/>
        <v>8.1062745342465803</v>
      </c>
      <c r="Y49" s="58">
        <f t="shared" si="18"/>
        <v>1</v>
      </c>
      <c r="Z49" s="58">
        <f t="shared" si="19"/>
        <v>1</v>
      </c>
      <c r="AA49" s="58">
        <f t="shared" si="3"/>
        <v>51</v>
      </c>
      <c r="AB49" s="59">
        <f t="shared" si="4"/>
        <v>0.29411764705882354</v>
      </c>
      <c r="AC49" s="57">
        <f t="shared" si="20"/>
        <v>11.740440529411771</v>
      </c>
      <c r="AD49" s="58">
        <f t="shared" si="21"/>
        <v>0</v>
      </c>
      <c r="AE49" s="58">
        <f t="shared" si="22"/>
        <v>1</v>
      </c>
      <c r="AF49" s="58">
        <f t="shared" si="5"/>
        <v>45</v>
      </c>
      <c r="AG49" s="58">
        <f t="shared" si="6"/>
        <v>9</v>
      </c>
      <c r="AH49" s="62">
        <f t="shared" si="23"/>
        <v>0.2</v>
      </c>
      <c r="AI49" s="57">
        <f t="shared" si="24"/>
        <v>12.681616999999985</v>
      </c>
      <c r="AJ49" s="58">
        <f t="shared" si="25"/>
        <v>0</v>
      </c>
    </row>
    <row r="50" spans="1:38" ht="14.1" customHeight="1" x14ac:dyDescent="0.2">
      <c r="A50" s="66" t="s">
        <v>79</v>
      </c>
      <c r="B50" s="103" t="s">
        <v>69</v>
      </c>
      <c r="C50" s="26">
        <f t="shared" si="30"/>
        <v>31</v>
      </c>
      <c r="D50" s="26">
        <f t="shared" si="31"/>
        <v>38</v>
      </c>
      <c r="E50" s="26">
        <f t="shared" si="32"/>
        <v>42</v>
      </c>
      <c r="F50" s="104" t="s">
        <v>13</v>
      </c>
      <c r="G50" s="104" t="s">
        <v>14</v>
      </c>
      <c r="H50" s="26">
        <v>6</v>
      </c>
      <c r="I50" s="26">
        <v>1</v>
      </c>
      <c r="J50" s="34">
        <v>0</v>
      </c>
      <c r="K50" s="55"/>
      <c r="L50" s="124">
        <v>1</v>
      </c>
      <c r="M50" s="125">
        <f t="shared" si="0"/>
        <v>0.20547945205479451</v>
      </c>
      <c r="N50" s="124" t="str">
        <f t="shared" si="1"/>
        <v/>
      </c>
      <c r="O50" s="124">
        <f t="shared" si="10"/>
        <v>1</v>
      </c>
      <c r="P50" s="125">
        <f t="shared" si="11"/>
        <v>0.29411764705882354</v>
      </c>
      <c r="Q50" s="124">
        <f t="shared" si="12"/>
        <v>1</v>
      </c>
      <c r="R50" s="124">
        <f t="shared" si="13"/>
        <v>1</v>
      </c>
      <c r="S50" s="125">
        <f t="shared" si="14"/>
        <v>0.2</v>
      </c>
      <c r="T50" s="35" t="str">
        <f t="shared" si="15"/>
        <v/>
      </c>
      <c r="V50" s="33">
        <f t="shared" si="16"/>
        <v>73</v>
      </c>
      <c r="W50" s="59">
        <f t="shared" si="2"/>
        <v>0.20547945205479451</v>
      </c>
      <c r="X50" s="57">
        <f t="shared" si="17"/>
        <v>8.3117539863013743</v>
      </c>
      <c r="Y50" s="58">
        <f t="shared" si="18"/>
        <v>0</v>
      </c>
      <c r="Z50" s="58">
        <f t="shared" si="19"/>
        <v>1</v>
      </c>
      <c r="AA50" s="58">
        <f t="shared" si="3"/>
        <v>51</v>
      </c>
      <c r="AB50" s="59">
        <f t="shared" si="4"/>
        <v>0.29411764705882354</v>
      </c>
      <c r="AC50" s="57">
        <f t="shared" si="20"/>
        <v>12.034558176470595</v>
      </c>
      <c r="AD50" s="58">
        <f t="shared" si="21"/>
        <v>1</v>
      </c>
      <c r="AE50" s="58">
        <f t="shared" si="22"/>
        <v>1</v>
      </c>
      <c r="AF50" s="58">
        <f t="shared" si="5"/>
        <v>45</v>
      </c>
      <c r="AG50" s="58">
        <f t="shared" si="6"/>
        <v>9</v>
      </c>
      <c r="AH50" s="62">
        <f t="shared" si="23"/>
        <v>0.2</v>
      </c>
      <c r="AI50" s="57">
        <f t="shared" si="24"/>
        <v>12.881616999999984</v>
      </c>
      <c r="AJ50" s="58">
        <f t="shared" si="25"/>
        <v>0</v>
      </c>
    </row>
    <row r="51" spans="1:38" ht="14.1" customHeight="1" x14ac:dyDescent="0.2">
      <c r="A51" s="66" t="s">
        <v>79</v>
      </c>
      <c r="B51" s="103" t="s">
        <v>69</v>
      </c>
      <c r="C51" s="26">
        <f t="shared" si="30"/>
        <v>32</v>
      </c>
      <c r="D51" s="26">
        <f t="shared" si="31"/>
        <v>39</v>
      </c>
      <c r="E51" s="26">
        <f t="shared" si="32"/>
        <v>43</v>
      </c>
      <c r="F51" s="104" t="s">
        <v>13</v>
      </c>
      <c r="G51" s="104" t="s">
        <v>14</v>
      </c>
      <c r="H51" s="26">
        <v>6</v>
      </c>
      <c r="I51" s="26">
        <v>1</v>
      </c>
      <c r="J51" s="34">
        <v>0</v>
      </c>
      <c r="K51" s="55"/>
      <c r="L51" s="124">
        <v>1</v>
      </c>
      <c r="M51" s="125">
        <f t="shared" si="0"/>
        <v>0.20547945205479451</v>
      </c>
      <c r="N51" s="124" t="str">
        <f t="shared" si="1"/>
        <v/>
      </c>
      <c r="O51" s="124">
        <f t="shared" si="10"/>
        <v>1</v>
      </c>
      <c r="P51" s="125">
        <f t="shared" si="11"/>
        <v>0.29411764705882354</v>
      </c>
      <c r="Q51" s="124" t="str">
        <f t="shared" si="12"/>
        <v/>
      </c>
      <c r="R51" s="124">
        <f t="shared" si="13"/>
        <v>1</v>
      </c>
      <c r="S51" s="125">
        <f t="shared" si="14"/>
        <v>0.2</v>
      </c>
      <c r="T51" s="35">
        <f t="shared" si="15"/>
        <v>1</v>
      </c>
      <c r="V51" s="33">
        <f t="shared" si="16"/>
        <v>73</v>
      </c>
      <c r="W51" s="59">
        <f t="shared" si="2"/>
        <v>0.20547945205479451</v>
      </c>
      <c r="X51" s="57">
        <f t="shared" si="17"/>
        <v>8.5172334383561683</v>
      </c>
      <c r="Y51" s="58">
        <f t="shared" si="18"/>
        <v>0</v>
      </c>
      <c r="Z51" s="58">
        <f t="shared" si="19"/>
        <v>1</v>
      </c>
      <c r="AA51" s="58">
        <f t="shared" si="3"/>
        <v>51</v>
      </c>
      <c r="AB51" s="59">
        <f t="shared" si="4"/>
        <v>0.29411764705882354</v>
      </c>
      <c r="AC51" s="57">
        <f t="shared" si="20"/>
        <v>12.328675823529419</v>
      </c>
      <c r="AD51" s="58">
        <f t="shared" si="21"/>
        <v>0</v>
      </c>
      <c r="AE51" s="58">
        <f t="shared" si="22"/>
        <v>1</v>
      </c>
      <c r="AF51" s="58">
        <f t="shared" si="5"/>
        <v>45</v>
      </c>
      <c r="AG51" s="58">
        <f t="shared" si="6"/>
        <v>9</v>
      </c>
      <c r="AH51" s="62">
        <f t="shared" si="23"/>
        <v>0.2</v>
      </c>
      <c r="AI51" s="57">
        <f t="shared" si="24"/>
        <v>13.081616999999984</v>
      </c>
      <c r="AJ51" s="58">
        <f t="shared" si="25"/>
        <v>1</v>
      </c>
    </row>
    <row r="52" spans="1:38" ht="14.1" customHeight="1" x14ac:dyDescent="0.2">
      <c r="A52" s="66" t="s">
        <v>79</v>
      </c>
      <c r="B52" s="103" t="s">
        <v>69</v>
      </c>
      <c r="C52" s="26">
        <f t="shared" si="30"/>
        <v>33</v>
      </c>
      <c r="D52" s="26">
        <f t="shared" si="31"/>
        <v>40</v>
      </c>
      <c r="E52" s="26">
        <f t="shared" si="32"/>
        <v>44</v>
      </c>
      <c r="F52" s="104" t="s">
        <v>13</v>
      </c>
      <c r="G52" s="104" t="s">
        <v>14</v>
      </c>
      <c r="H52" s="26">
        <v>1</v>
      </c>
      <c r="I52" s="26">
        <v>1</v>
      </c>
      <c r="J52" s="34">
        <v>0</v>
      </c>
      <c r="K52" s="55"/>
      <c r="L52" s="124">
        <v>1</v>
      </c>
      <c r="M52" s="125">
        <f t="shared" si="0"/>
        <v>0.20547945205479451</v>
      </c>
      <c r="N52" s="124" t="str">
        <f t="shared" si="1"/>
        <v/>
      </c>
      <c r="O52" s="124">
        <f t="shared" si="10"/>
        <v>1</v>
      </c>
      <c r="P52" s="125">
        <f t="shared" si="11"/>
        <v>0.29411764705882354</v>
      </c>
      <c r="Q52" s="124" t="str">
        <f t="shared" si="12"/>
        <v/>
      </c>
      <c r="R52" s="124">
        <f t="shared" si="13"/>
        <v>1</v>
      </c>
      <c r="S52" s="125">
        <f t="shared" si="14"/>
        <v>0.2</v>
      </c>
      <c r="T52" s="35" t="str">
        <f t="shared" si="15"/>
        <v/>
      </c>
      <c r="V52" s="33">
        <f t="shared" si="16"/>
        <v>73</v>
      </c>
      <c r="W52" s="59">
        <f t="shared" si="2"/>
        <v>0.20547945205479451</v>
      </c>
      <c r="X52" s="57">
        <f t="shared" si="17"/>
        <v>8.7227128904109623</v>
      </c>
      <c r="Y52" s="58">
        <f t="shared" si="18"/>
        <v>0</v>
      </c>
      <c r="Z52" s="58">
        <f t="shared" si="19"/>
        <v>1</v>
      </c>
      <c r="AA52" s="58">
        <f t="shared" si="3"/>
        <v>51</v>
      </c>
      <c r="AB52" s="59">
        <f t="shared" si="4"/>
        <v>0.29411764705882354</v>
      </c>
      <c r="AC52" s="57">
        <f t="shared" si="20"/>
        <v>12.622793470588244</v>
      </c>
      <c r="AD52" s="58">
        <f t="shared" si="21"/>
        <v>0</v>
      </c>
      <c r="AE52" s="58">
        <f t="shared" si="22"/>
        <v>1</v>
      </c>
      <c r="AF52" s="58">
        <f t="shared" si="5"/>
        <v>45</v>
      </c>
      <c r="AG52" s="58">
        <f t="shared" si="6"/>
        <v>9</v>
      </c>
      <c r="AH52" s="62">
        <f t="shared" si="23"/>
        <v>0.2</v>
      </c>
      <c r="AI52" s="57">
        <f t="shared" si="24"/>
        <v>13.281616999999983</v>
      </c>
      <c r="AJ52" s="58">
        <f t="shared" si="25"/>
        <v>0</v>
      </c>
    </row>
    <row r="53" spans="1:38" ht="14.1" customHeight="1" x14ac:dyDescent="0.2">
      <c r="A53" s="66" t="s">
        <v>79</v>
      </c>
      <c r="B53" s="103" t="s">
        <v>69</v>
      </c>
      <c r="C53" s="26">
        <v>33</v>
      </c>
      <c r="D53" s="26">
        <f t="shared" si="31"/>
        <v>41</v>
      </c>
      <c r="E53" s="26">
        <f t="shared" si="32"/>
        <v>45</v>
      </c>
      <c r="F53" s="104" t="s">
        <v>13</v>
      </c>
      <c r="G53" s="104" t="s">
        <v>14</v>
      </c>
      <c r="H53" s="26">
        <v>6</v>
      </c>
      <c r="I53" s="26">
        <v>1</v>
      </c>
      <c r="J53" s="34">
        <v>0</v>
      </c>
      <c r="K53" s="55"/>
      <c r="L53" s="124">
        <v>1</v>
      </c>
      <c r="M53" s="125">
        <f t="shared" si="0"/>
        <v>0.20547945205479451</v>
      </c>
      <c r="N53" s="124" t="str">
        <f t="shared" si="1"/>
        <v/>
      </c>
      <c r="O53" s="124">
        <f t="shared" si="10"/>
        <v>1</v>
      </c>
      <c r="P53" s="125">
        <f t="shared" si="11"/>
        <v>0.29411764705882354</v>
      </c>
      <c r="Q53" s="124" t="str">
        <f t="shared" si="12"/>
        <v/>
      </c>
      <c r="R53" s="124">
        <f t="shared" si="13"/>
        <v>1</v>
      </c>
      <c r="S53" s="125">
        <f t="shared" si="14"/>
        <v>0.2</v>
      </c>
      <c r="T53" s="35" t="str">
        <f t="shared" si="15"/>
        <v/>
      </c>
      <c r="V53" s="33">
        <f t="shared" si="16"/>
        <v>73</v>
      </c>
      <c r="W53" s="59">
        <f t="shared" si="2"/>
        <v>0.20547945205479451</v>
      </c>
      <c r="X53" s="57">
        <f t="shared" si="17"/>
        <v>8.9281923424657563</v>
      </c>
      <c r="Y53" s="58">
        <f t="shared" si="18"/>
        <v>0</v>
      </c>
      <c r="Z53" s="58">
        <f t="shared" si="19"/>
        <v>1</v>
      </c>
      <c r="AA53" s="58">
        <f t="shared" si="3"/>
        <v>51</v>
      </c>
      <c r="AB53" s="59">
        <f t="shared" si="4"/>
        <v>0.29411764705882354</v>
      </c>
      <c r="AC53" s="57">
        <f t="shared" si="20"/>
        <v>12.916911117647068</v>
      </c>
      <c r="AD53" s="58">
        <f t="shared" si="21"/>
        <v>0</v>
      </c>
      <c r="AE53" s="58">
        <f t="shared" si="22"/>
        <v>1</v>
      </c>
      <c r="AF53" s="58">
        <f t="shared" si="5"/>
        <v>45</v>
      </c>
      <c r="AG53" s="58">
        <f t="shared" si="6"/>
        <v>9</v>
      </c>
      <c r="AH53" s="62">
        <f t="shared" si="23"/>
        <v>0.2</v>
      </c>
      <c r="AI53" s="57">
        <f t="shared" si="24"/>
        <v>13.481616999999982</v>
      </c>
      <c r="AJ53" s="58">
        <f t="shared" si="25"/>
        <v>0</v>
      </c>
    </row>
    <row r="54" spans="1:38" ht="14.1" customHeight="1" x14ac:dyDescent="0.2">
      <c r="A54" s="66" t="s">
        <v>79</v>
      </c>
      <c r="B54" s="103" t="s">
        <v>69</v>
      </c>
      <c r="C54" s="26">
        <v>33</v>
      </c>
      <c r="D54" s="26">
        <f t="shared" si="31"/>
        <v>42</v>
      </c>
      <c r="E54" s="26">
        <f t="shared" si="32"/>
        <v>46</v>
      </c>
      <c r="F54" s="104" t="s">
        <v>13</v>
      </c>
      <c r="G54" s="104" t="s">
        <v>14</v>
      </c>
      <c r="H54" s="26">
        <v>2</v>
      </c>
      <c r="I54" s="26">
        <v>1</v>
      </c>
      <c r="J54" s="34">
        <v>0</v>
      </c>
      <c r="K54" s="55"/>
      <c r="L54" s="124">
        <v>1</v>
      </c>
      <c r="M54" s="125">
        <f t="shared" si="0"/>
        <v>0.20547945205479451</v>
      </c>
      <c r="N54" s="124">
        <f t="shared" si="1"/>
        <v>1</v>
      </c>
      <c r="O54" s="124">
        <f t="shared" si="10"/>
        <v>1</v>
      </c>
      <c r="P54" s="125">
        <f t="shared" si="11"/>
        <v>0.29411764705882354</v>
      </c>
      <c r="Q54" s="124">
        <f t="shared" si="12"/>
        <v>1</v>
      </c>
      <c r="R54" s="124">
        <f t="shared" si="13"/>
        <v>1</v>
      </c>
      <c r="S54" s="125">
        <f t="shared" si="14"/>
        <v>0.2</v>
      </c>
      <c r="T54" s="35" t="str">
        <f t="shared" si="15"/>
        <v/>
      </c>
      <c r="V54" s="33">
        <f t="shared" si="16"/>
        <v>73</v>
      </c>
      <c r="W54" s="59">
        <f t="shared" si="2"/>
        <v>0.20547945205479451</v>
      </c>
      <c r="X54" s="57">
        <f t="shared" si="17"/>
        <v>9.1336717945205503</v>
      </c>
      <c r="Y54" s="58">
        <f t="shared" si="18"/>
        <v>1</v>
      </c>
      <c r="Z54" s="58">
        <f t="shared" si="19"/>
        <v>1</v>
      </c>
      <c r="AA54" s="58">
        <f t="shared" si="3"/>
        <v>51</v>
      </c>
      <c r="AB54" s="59">
        <f t="shared" si="4"/>
        <v>0.29411764705882354</v>
      </c>
      <c r="AC54" s="57">
        <f t="shared" si="20"/>
        <v>13.211028764705892</v>
      </c>
      <c r="AD54" s="58">
        <f t="shared" si="21"/>
        <v>1</v>
      </c>
      <c r="AE54" s="58">
        <f t="shared" si="22"/>
        <v>1</v>
      </c>
      <c r="AF54" s="58">
        <f t="shared" si="5"/>
        <v>45</v>
      </c>
      <c r="AG54" s="58">
        <f t="shared" si="6"/>
        <v>9</v>
      </c>
      <c r="AH54" s="62">
        <f t="shared" si="23"/>
        <v>0.2</v>
      </c>
      <c r="AI54" s="57">
        <f t="shared" si="24"/>
        <v>13.681616999999981</v>
      </c>
      <c r="AJ54" s="58">
        <f t="shared" si="25"/>
        <v>0</v>
      </c>
    </row>
    <row r="55" spans="1:38" ht="14.1" customHeight="1" x14ac:dyDescent="0.2">
      <c r="A55" s="66" t="s">
        <v>79</v>
      </c>
      <c r="B55" s="103" t="s">
        <v>69</v>
      </c>
      <c r="C55" s="26">
        <v>33</v>
      </c>
      <c r="D55" s="26">
        <f t="shared" si="31"/>
        <v>43</v>
      </c>
      <c r="E55" s="26">
        <f t="shared" si="32"/>
        <v>47</v>
      </c>
      <c r="F55" s="104" t="s">
        <v>13</v>
      </c>
      <c r="G55" s="104" t="s">
        <v>14</v>
      </c>
      <c r="H55" s="26">
        <v>6</v>
      </c>
      <c r="I55" s="26">
        <v>1</v>
      </c>
      <c r="J55" s="34">
        <v>0</v>
      </c>
      <c r="K55" s="55"/>
      <c r="L55" s="124">
        <v>1</v>
      </c>
      <c r="M55" s="125">
        <f t="shared" si="0"/>
        <v>0.20547945205479451</v>
      </c>
      <c r="N55" s="124" t="str">
        <f t="shared" si="1"/>
        <v/>
      </c>
      <c r="O55" s="124">
        <f t="shared" si="10"/>
        <v>1</v>
      </c>
      <c r="P55" s="125">
        <f t="shared" si="11"/>
        <v>0.29411764705882354</v>
      </c>
      <c r="Q55" s="124" t="str">
        <f t="shared" si="12"/>
        <v/>
      </c>
      <c r="R55" s="124">
        <f t="shared" si="13"/>
        <v>1</v>
      </c>
      <c r="S55" s="125">
        <f t="shared" si="14"/>
        <v>0.2</v>
      </c>
      <c r="T55" s="35" t="str">
        <f t="shared" si="15"/>
        <v/>
      </c>
      <c r="V55" s="33">
        <f t="shared" si="16"/>
        <v>73</v>
      </c>
      <c r="W55" s="59">
        <f t="shared" si="2"/>
        <v>0.20547945205479451</v>
      </c>
      <c r="X55" s="57">
        <f t="shared" si="17"/>
        <v>9.3391512465753443</v>
      </c>
      <c r="Y55" s="58">
        <f t="shared" si="18"/>
        <v>0</v>
      </c>
      <c r="Z55" s="58">
        <f t="shared" si="19"/>
        <v>1</v>
      </c>
      <c r="AA55" s="58">
        <f t="shared" si="3"/>
        <v>51</v>
      </c>
      <c r="AB55" s="59">
        <f t="shared" si="4"/>
        <v>0.29411764705882354</v>
      </c>
      <c r="AC55" s="57">
        <f t="shared" si="20"/>
        <v>13.505146411764716</v>
      </c>
      <c r="AD55" s="58">
        <f t="shared" si="21"/>
        <v>0</v>
      </c>
      <c r="AE55" s="58">
        <f t="shared" si="22"/>
        <v>1</v>
      </c>
      <c r="AF55" s="58">
        <f t="shared" si="5"/>
        <v>45</v>
      </c>
      <c r="AG55" s="58">
        <f t="shared" si="6"/>
        <v>9</v>
      </c>
      <c r="AH55" s="62">
        <f t="shared" si="23"/>
        <v>0.2</v>
      </c>
      <c r="AI55" s="57">
        <f t="shared" si="24"/>
        <v>13.881616999999981</v>
      </c>
      <c r="AJ55" s="58">
        <f t="shared" si="25"/>
        <v>0</v>
      </c>
    </row>
    <row r="56" spans="1:38" ht="14.1" customHeight="1" x14ac:dyDescent="0.2">
      <c r="A56" s="66" t="s">
        <v>79</v>
      </c>
      <c r="B56" s="103" t="s">
        <v>69</v>
      </c>
      <c r="C56" s="26">
        <v>33</v>
      </c>
      <c r="D56" s="26">
        <f t="shared" si="31"/>
        <v>44</v>
      </c>
      <c r="E56" s="26">
        <f t="shared" si="32"/>
        <v>48</v>
      </c>
      <c r="F56" s="104" t="s">
        <v>13</v>
      </c>
      <c r="G56" s="104" t="s">
        <v>14</v>
      </c>
      <c r="H56" s="26">
        <v>1</v>
      </c>
      <c r="I56" s="26">
        <v>1</v>
      </c>
      <c r="J56" s="34">
        <v>0</v>
      </c>
      <c r="K56" s="55"/>
      <c r="L56" s="124">
        <v>1</v>
      </c>
      <c r="M56" s="125">
        <f t="shared" si="0"/>
        <v>0.20547945205479451</v>
      </c>
      <c r="N56" s="124" t="str">
        <f t="shared" si="1"/>
        <v/>
      </c>
      <c r="O56" s="124">
        <f t="shared" si="10"/>
        <v>1</v>
      </c>
      <c r="P56" s="125">
        <f t="shared" si="11"/>
        <v>0.29411764705882354</v>
      </c>
      <c r="Q56" s="124" t="str">
        <f t="shared" si="12"/>
        <v/>
      </c>
      <c r="R56" s="124">
        <f t="shared" si="13"/>
        <v>1</v>
      </c>
      <c r="S56" s="125">
        <f t="shared" si="14"/>
        <v>0.2</v>
      </c>
      <c r="T56" s="35">
        <f t="shared" si="15"/>
        <v>1</v>
      </c>
      <c r="V56" s="33">
        <f t="shared" si="16"/>
        <v>73</v>
      </c>
      <c r="W56" s="59">
        <f t="shared" si="2"/>
        <v>0.20547945205479451</v>
      </c>
      <c r="X56" s="57">
        <f t="shared" si="17"/>
        <v>9.5446306986301384</v>
      </c>
      <c r="Y56" s="58">
        <f t="shared" si="18"/>
        <v>0</v>
      </c>
      <c r="Z56" s="58">
        <f t="shared" si="19"/>
        <v>1</v>
      </c>
      <c r="AA56" s="58">
        <f t="shared" si="3"/>
        <v>51</v>
      </c>
      <c r="AB56" s="59">
        <f t="shared" si="4"/>
        <v>0.29411764705882354</v>
      </c>
      <c r="AC56" s="57">
        <f t="shared" si="20"/>
        <v>13.799264058823541</v>
      </c>
      <c r="AD56" s="58">
        <f t="shared" si="21"/>
        <v>0</v>
      </c>
      <c r="AE56" s="58">
        <f t="shared" si="22"/>
        <v>1</v>
      </c>
      <c r="AF56" s="58">
        <f t="shared" si="5"/>
        <v>45</v>
      </c>
      <c r="AG56" s="58">
        <f t="shared" si="6"/>
        <v>9</v>
      </c>
      <c r="AH56" s="62">
        <f t="shared" si="23"/>
        <v>0.2</v>
      </c>
      <c r="AI56" s="57">
        <f t="shared" si="24"/>
        <v>14.08161699999998</v>
      </c>
      <c r="AJ56" s="58">
        <f t="shared" si="25"/>
        <v>1</v>
      </c>
    </row>
    <row r="57" spans="1:38" ht="14.1" customHeight="1" x14ac:dyDescent="0.2">
      <c r="A57" s="66" t="s">
        <v>79</v>
      </c>
      <c r="B57" s="103" t="s">
        <v>69</v>
      </c>
      <c r="C57" s="26">
        <v>33</v>
      </c>
      <c r="D57" s="26">
        <f t="shared" si="31"/>
        <v>45</v>
      </c>
      <c r="E57" s="26">
        <f t="shared" si="32"/>
        <v>49</v>
      </c>
      <c r="F57" s="104" t="s">
        <v>13</v>
      </c>
      <c r="G57" s="104" t="s">
        <v>14</v>
      </c>
      <c r="H57" s="26">
        <v>6</v>
      </c>
      <c r="I57" s="26">
        <v>1</v>
      </c>
      <c r="J57" s="34">
        <v>0</v>
      </c>
      <c r="K57" s="55"/>
      <c r="L57" s="124">
        <v>1</v>
      </c>
      <c r="M57" s="125">
        <f t="shared" si="0"/>
        <v>0.20547945205479451</v>
      </c>
      <c r="N57" s="124" t="str">
        <f t="shared" si="1"/>
        <v/>
      </c>
      <c r="O57" s="124">
        <f t="shared" si="10"/>
        <v>1</v>
      </c>
      <c r="P57" s="125">
        <f t="shared" si="11"/>
        <v>0.29411764705882354</v>
      </c>
      <c r="Q57" s="124">
        <f t="shared" si="12"/>
        <v>1</v>
      </c>
      <c r="R57" s="124">
        <f t="shared" si="13"/>
        <v>1</v>
      </c>
      <c r="S57" s="125">
        <f t="shared" si="14"/>
        <v>0.2</v>
      </c>
      <c r="T57" s="35" t="str">
        <f t="shared" si="15"/>
        <v/>
      </c>
      <c r="V57" s="33">
        <f t="shared" si="16"/>
        <v>73</v>
      </c>
      <c r="W57" s="59">
        <f t="shared" si="2"/>
        <v>0.20547945205479451</v>
      </c>
      <c r="X57" s="57">
        <f t="shared" si="17"/>
        <v>9.7501101506849324</v>
      </c>
      <c r="Y57" s="58">
        <f t="shared" si="18"/>
        <v>0</v>
      </c>
      <c r="Z57" s="58">
        <f t="shared" si="19"/>
        <v>1</v>
      </c>
      <c r="AA57" s="58">
        <f t="shared" si="3"/>
        <v>51</v>
      </c>
      <c r="AB57" s="59">
        <f t="shared" si="4"/>
        <v>0.29411764705882354</v>
      </c>
      <c r="AC57" s="57">
        <f t="shared" si="20"/>
        <v>14.093381705882365</v>
      </c>
      <c r="AD57" s="58">
        <f t="shared" si="21"/>
        <v>1</v>
      </c>
      <c r="AE57" s="58">
        <f t="shared" si="22"/>
        <v>1</v>
      </c>
      <c r="AF57" s="58">
        <f t="shared" si="5"/>
        <v>45</v>
      </c>
      <c r="AG57" s="58">
        <f t="shared" si="6"/>
        <v>9</v>
      </c>
      <c r="AH57" s="62">
        <f t="shared" si="23"/>
        <v>0.2</v>
      </c>
      <c r="AI57" s="57">
        <f t="shared" si="24"/>
        <v>14.281616999999979</v>
      </c>
      <c r="AJ57" s="58">
        <f t="shared" si="25"/>
        <v>0</v>
      </c>
    </row>
    <row r="58" spans="1:38" ht="14.1" customHeight="1" x14ac:dyDescent="0.2">
      <c r="A58" s="66" t="s">
        <v>79</v>
      </c>
      <c r="B58" s="103" t="s">
        <v>69</v>
      </c>
      <c r="C58" s="26">
        <v>33</v>
      </c>
      <c r="D58" s="26">
        <f t="shared" si="31"/>
        <v>46</v>
      </c>
      <c r="E58" s="26">
        <f t="shared" si="32"/>
        <v>50</v>
      </c>
      <c r="F58" s="104" t="s">
        <v>13</v>
      </c>
      <c r="G58" s="104" t="s">
        <v>14</v>
      </c>
      <c r="H58" s="26">
        <v>6</v>
      </c>
      <c r="I58" s="26">
        <v>1</v>
      </c>
      <c r="J58" s="34">
        <v>0</v>
      </c>
      <c r="K58" s="55"/>
      <c r="L58" s="124">
        <v>1</v>
      </c>
      <c r="M58" s="125">
        <f t="shared" si="0"/>
        <v>0.20547945205479451</v>
      </c>
      <c r="N58" s="124" t="str">
        <f t="shared" si="1"/>
        <v/>
      </c>
      <c r="O58" s="124">
        <f t="shared" si="10"/>
        <v>1</v>
      </c>
      <c r="P58" s="125">
        <f t="shared" si="11"/>
        <v>0.29411764705882354</v>
      </c>
      <c r="Q58" s="124" t="str">
        <f t="shared" si="12"/>
        <v/>
      </c>
      <c r="R58" s="124">
        <f t="shared" si="13"/>
        <v>1</v>
      </c>
      <c r="S58" s="125">
        <f t="shared" si="14"/>
        <v>0.2</v>
      </c>
      <c r="T58" s="35" t="str">
        <f t="shared" si="15"/>
        <v/>
      </c>
      <c r="V58" s="33">
        <f t="shared" si="16"/>
        <v>73</v>
      </c>
      <c r="W58" s="59">
        <f t="shared" si="2"/>
        <v>0.20547945205479451</v>
      </c>
      <c r="X58" s="57">
        <f t="shared" si="17"/>
        <v>9.9555896027397264</v>
      </c>
      <c r="Y58" s="58">
        <f t="shared" si="18"/>
        <v>0</v>
      </c>
      <c r="Z58" s="58">
        <f t="shared" si="19"/>
        <v>1</v>
      </c>
      <c r="AA58" s="58">
        <f t="shared" si="3"/>
        <v>51</v>
      </c>
      <c r="AB58" s="59">
        <f t="shared" si="4"/>
        <v>0.29411764705882354</v>
      </c>
      <c r="AC58" s="57">
        <f t="shared" si="20"/>
        <v>14.387499352941189</v>
      </c>
      <c r="AD58" s="58">
        <f t="shared" si="21"/>
        <v>0</v>
      </c>
      <c r="AE58" s="58">
        <f t="shared" si="22"/>
        <v>1</v>
      </c>
      <c r="AF58" s="58">
        <f t="shared" si="5"/>
        <v>45</v>
      </c>
      <c r="AG58" s="58">
        <f t="shared" si="6"/>
        <v>9</v>
      </c>
      <c r="AH58" s="62">
        <f t="shared" si="23"/>
        <v>0.2</v>
      </c>
      <c r="AI58" s="57">
        <f t="shared" si="24"/>
        <v>14.481616999999979</v>
      </c>
      <c r="AJ58" s="58">
        <f t="shared" si="25"/>
        <v>0</v>
      </c>
    </row>
    <row r="59" spans="1:38" ht="14.1" customHeight="1" x14ac:dyDescent="0.2">
      <c r="A59" s="66" t="s">
        <v>79</v>
      </c>
      <c r="B59" s="103" t="s">
        <v>69</v>
      </c>
      <c r="C59" s="26">
        <v>33</v>
      </c>
      <c r="D59" s="26">
        <f t="shared" si="31"/>
        <v>47</v>
      </c>
      <c r="E59" s="26">
        <f t="shared" si="32"/>
        <v>51</v>
      </c>
      <c r="F59" s="104" t="s">
        <v>13</v>
      </c>
      <c r="G59" s="104" t="s">
        <v>14</v>
      </c>
      <c r="H59" s="26">
        <v>2</v>
      </c>
      <c r="I59" s="26">
        <v>1</v>
      </c>
      <c r="J59" s="34">
        <v>0</v>
      </c>
      <c r="K59" s="55"/>
      <c r="L59" s="124">
        <v>1</v>
      </c>
      <c r="M59" s="125">
        <f t="shared" si="0"/>
        <v>0.20547945205479451</v>
      </c>
      <c r="N59" s="124">
        <f t="shared" si="1"/>
        <v>1</v>
      </c>
      <c r="O59" s="124">
        <f t="shared" si="10"/>
        <v>1</v>
      </c>
      <c r="P59" s="125">
        <f t="shared" si="11"/>
        <v>0.29411764705882354</v>
      </c>
      <c r="Q59" s="124" t="str">
        <f t="shared" si="12"/>
        <v/>
      </c>
      <c r="R59" s="124">
        <f t="shared" si="13"/>
        <v>1</v>
      </c>
      <c r="S59" s="125">
        <f t="shared" si="14"/>
        <v>0.2</v>
      </c>
      <c r="T59" s="35" t="str">
        <f t="shared" si="15"/>
        <v/>
      </c>
      <c r="V59" s="33">
        <f t="shared" si="16"/>
        <v>73</v>
      </c>
      <c r="W59" s="59">
        <f t="shared" si="2"/>
        <v>0.20547945205479451</v>
      </c>
      <c r="X59" s="57">
        <f t="shared" si="17"/>
        <v>10.16106905479452</v>
      </c>
      <c r="Y59" s="58">
        <f t="shared" si="18"/>
        <v>1</v>
      </c>
      <c r="Z59" s="58">
        <f t="shared" si="19"/>
        <v>1</v>
      </c>
      <c r="AA59" s="58">
        <f t="shared" si="3"/>
        <v>51</v>
      </c>
      <c r="AB59" s="59">
        <f t="shared" si="4"/>
        <v>0.29411764705882354</v>
      </c>
      <c r="AC59" s="57">
        <f t="shared" si="20"/>
        <v>14.681617000000013</v>
      </c>
      <c r="AD59" s="58">
        <f t="shared" si="21"/>
        <v>0</v>
      </c>
      <c r="AE59" s="58">
        <f t="shared" si="22"/>
        <v>1</v>
      </c>
      <c r="AF59" s="58">
        <f t="shared" si="5"/>
        <v>45</v>
      </c>
      <c r="AG59" s="58">
        <f t="shared" si="6"/>
        <v>9</v>
      </c>
      <c r="AH59" s="62">
        <f t="shared" si="23"/>
        <v>0.2</v>
      </c>
      <c r="AI59" s="57">
        <f t="shared" si="24"/>
        <v>14.681616999999978</v>
      </c>
      <c r="AJ59" s="58">
        <f t="shared" si="25"/>
        <v>0</v>
      </c>
    </row>
    <row r="60" spans="1:38" ht="14.1" customHeight="1" x14ac:dyDescent="0.2">
      <c r="A60" s="66" t="s">
        <v>79</v>
      </c>
      <c r="B60" s="103" t="s">
        <v>69</v>
      </c>
      <c r="C60" s="26">
        <v>33</v>
      </c>
      <c r="D60" s="26">
        <f t="shared" si="31"/>
        <v>48</v>
      </c>
      <c r="E60" s="26">
        <f t="shared" si="32"/>
        <v>52</v>
      </c>
      <c r="F60" s="104" t="s">
        <v>13</v>
      </c>
      <c r="G60" s="104" t="s">
        <v>14</v>
      </c>
      <c r="H60" s="26">
        <v>5</v>
      </c>
      <c r="I60" s="26">
        <v>0</v>
      </c>
      <c r="J60" s="34">
        <v>0</v>
      </c>
      <c r="K60" s="55"/>
      <c r="L60" s="124">
        <v>1</v>
      </c>
      <c r="M60" s="125">
        <f t="shared" si="0"/>
        <v>0.20547945205479451</v>
      </c>
      <c r="N60" s="124" t="str">
        <f t="shared" si="1"/>
        <v/>
      </c>
      <c r="O60" s="124">
        <f t="shared" si="10"/>
        <v>0</v>
      </c>
      <c r="P60" s="125">
        <f t="shared" si="11"/>
        <v>0</v>
      </c>
      <c r="Q60" s="124" t="str">
        <f t="shared" si="12"/>
        <v/>
      </c>
      <c r="R60" s="124">
        <f t="shared" si="13"/>
        <v>0</v>
      </c>
      <c r="S60" s="125">
        <f t="shared" si="14"/>
        <v>0</v>
      </c>
      <c r="T60" s="35" t="str">
        <f t="shared" si="15"/>
        <v/>
      </c>
      <c r="V60" s="33">
        <f t="shared" si="16"/>
        <v>73</v>
      </c>
      <c r="W60" s="59">
        <f t="shared" si="2"/>
        <v>0.20547945205479451</v>
      </c>
      <c r="X60" s="57">
        <f t="shared" si="17"/>
        <v>10.366548506849314</v>
      </c>
      <c r="Y60" s="58">
        <f t="shared" si="18"/>
        <v>0</v>
      </c>
      <c r="Z60" s="58">
        <f t="shared" si="19"/>
        <v>0</v>
      </c>
      <c r="AA60" s="58">
        <f t="shared" si="3"/>
        <v>51</v>
      </c>
      <c r="AB60" s="59">
        <f t="shared" si="4"/>
        <v>0</v>
      </c>
      <c r="AC60" s="57">
        <f t="shared" si="20"/>
        <v>14.681617000000013</v>
      </c>
      <c r="AD60" s="58">
        <f t="shared" si="21"/>
        <v>0</v>
      </c>
      <c r="AE60" s="58">
        <f t="shared" si="22"/>
        <v>0</v>
      </c>
      <c r="AF60" s="58">
        <f t="shared" si="5"/>
        <v>22</v>
      </c>
      <c r="AG60" s="58">
        <f t="shared" si="6"/>
        <v>0</v>
      </c>
      <c r="AH60" s="62">
        <f t="shared" si="23"/>
        <v>0</v>
      </c>
      <c r="AI60" s="57">
        <f t="shared" si="24"/>
        <v>14.681616999999978</v>
      </c>
      <c r="AJ60" s="58">
        <f t="shared" si="25"/>
        <v>0</v>
      </c>
      <c r="AL60" s="3" t="str">
        <f t="shared" ref="AL60:AL91" si="33">IF(AE60=1,IF(AF60=0,0,MIN($D$5,AA60)-IF(AA60=AF60,0,ROUND(MIN((AE60&gt;0)*$D$5*((AA60-AF60)^$F$5)/((AA60-AF60)^$F$5+AF60^$F$5),AA60-AF60),0))),"")</f>
        <v/>
      </c>
    </row>
    <row r="61" spans="1:38" ht="14.1" customHeight="1" x14ac:dyDescent="0.2">
      <c r="A61" s="66" t="s">
        <v>79</v>
      </c>
      <c r="B61" s="103" t="s">
        <v>69</v>
      </c>
      <c r="C61" s="26">
        <v>33</v>
      </c>
      <c r="D61" s="26">
        <f t="shared" si="31"/>
        <v>49</v>
      </c>
      <c r="E61" s="26">
        <f t="shared" si="32"/>
        <v>53</v>
      </c>
      <c r="F61" s="104" t="s">
        <v>13</v>
      </c>
      <c r="G61" s="104" t="s">
        <v>14</v>
      </c>
      <c r="H61" s="26">
        <v>3</v>
      </c>
      <c r="I61" s="26">
        <v>0</v>
      </c>
      <c r="J61" s="34">
        <v>0</v>
      </c>
      <c r="K61" s="55"/>
      <c r="L61" s="124">
        <v>1</v>
      </c>
      <c r="M61" s="125">
        <f t="shared" si="0"/>
        <v>0.20547945205479451</v>
      </c>
      <c r="N61" s="124" t="str">
        <f t="shared" si="1"/>
        <v/>
      </c>
      <c r="O61" s="124">
        <f t="shared" si="10"/>
        <v>0</v>
      </c>
      <c r="P61" s="125">
        <f t="shared" si="11"/>
        <v>0</v>
      </c>
      <c r="Q61" s="124" t="str">
        <f t="shared" si="12"/>
        <v/>
      </c>
      <c r="R61" s="124">
        <f t="shared" si="13"/>
        <v>0</v>
      </c>
      <c r="S61" s="125">
        <f t="shared" si="14"/>
        <v>0</v>
      </c>
      <c r="T61" s="35" t="str">
        <f t="shared" si="15"/>
        <v/>
      </c>
      <c r="V61" s="33">
        <f t="shared" si="16"/>
        <v>73</v>
      </c>
      <c r="W61" s="59">
        <f t="shared" si="2"/>
        <v>0.20547945205479451</v>
      </c>
      <c r="X61" s="57">
        <f t="shared" si="17"/>
        <v>10.572027958904108</v>
      </c>
      <c r="Y61" s="58">
        <f t="shared" si="18"/>
        <v>0</v>
      </c>
      <c r="Z61" s="58">
        <f t="shared" si="19"/>
        <v>0</v>
      </c>
      <c r="AA61" s="58">
        <f t="shared" si="3"/>
        <v>51</v>
      </c>
      <c r="AB61" s="59">
        <f t="shared" si="4"/>
        <v>0</v>
      </c>
      <c r="AC61" s="57">
        <f t="shared" si="20"/>
        <v>14.681617000000013</v>
      </c>
      <c r="AD61" s="58">
        <f t="shared" si="21"/>
        <v>0</v>
      </c>
      <c r="AE61" s="58">
        <f t="shared" si="22"/>
        <v>0</v>
      </c>
      <c r="AF61" s="58">
        <f t="shared" si="5"/>
        <v>22</v>
      </c>
      <c r="AG61" s="58">
        <f t="shared" si="6"/>
        <v>0</v>
      </c>
      <c r="AH61" s="62">
        <f t="shared" si="23"/>
        <v>0</v>
      </c>
      <c r="AI61" s="57">
        <f t="shared" si="24"/>
        <v>14.681616999999978</v>
      </c>
      <c r="AJ61" s="58">
        <f t="shared" si="25"/>
        <v>0</v>
      </c>
      <c r="AL61" s="3" t="str">
        <f t="shared" si="33"/>
        <v/>
      </c>
    </row>
    <row r="62" spans="1:38" ht="14.1" customHeight="1" x14ac:dyDescent="0.2">
      <c r="A62" s="66" t="s">
        <v>79</v>
      </c>
      <c r="B62" s="103" t="s">
        <v>69</v>
      </c>
      <c r="C62" s="26">
        <v>33</v>
      </c>
      <c r="D62" s="26">
        <f t="shared" si="31"/>
        <v>50</v>
      </c>
      <c r="E62" s="26">
        <f t="shared" si="32"/>
        <v>54</v>
      </c>
      <c r="F62" s="104" t="s">
        <v>13</v>
      </c>
      <c r="G62" s="104" t="s">
        <v>14</v>
      </c>
      <c r="H62" s="26">
        <v>6</v>
      </c>
      <c r="I62" s="26">
        <v>0</v>
      </c>
      <c r="J62" s="34">
        <v>0</v>
      </c>
      <c r="K62" s="55"/>
      <c r="L62" s="124">
        <v>1</v>
      </c>
      <c r="M62" s="125">
        <f t="shared" si="0"/>
        <v>0.20547945205479451</v>
      </c>
      <c r="N62" s="124" t="str">
        <f t="shared" si="1"/>
        <v/>
      </c>
      <c r="O62" s="124">
        <f t="shared" si="10"/>
        <v>0</v>
      </c>
      <c r="P62" s="125">
        <f t="shared" si="11"/>
        <v>0</v>
      </c>
      <c r="Q62" s="124" t="str">
        <f t="shared" si="12"/>
        <v/>
      </c>
      <c r="R62" s="124">
        <f t="shared" si="13"/>
        <v>0</v>
      </c>
      <c r="S62" s="125">
        <f t="shared" si="14"/>
        <v>0</v>
      </c>
      <c r="T62" s="35" t="str">
        <f t="shared" si="15"/>
        <v/>
      </c>
      <c r="V62" s="33">
        <f t="shared" si="16"/>
        <v>73</v>
      </c>
      <c r="W62" s="59">
        <f t="shared" si="2"/>
        <v>0.20547945205479451</v>
      </c>
      <c r="X62" s="57">
        <f t="shared" si="17"/>
        <v>10.777507410958902</v>
      </c>
      <c r="Y62" s="58">
        <f t="shared" si="18"/>
        <v>0</v>
      </c>
      <c r="Z62" s="58">
        <f t="shared" si="19"/>
        <v>0</v>
      </c>
      <c r="AA62" s="58">
        <f t="shared" si="3"/>
        <v>51</v>
      </c>
      <c r="AB62" s="59">
        <f t="shared" si="4"/>
        <v>0</v>
      </c>
      <c r="AC62" s="57">
        <f t="shared" si="20"/>
        <v>14.681617000000013</v>
      </c>
      <c r="AD62" s="58">
        <f t="shared" si="21"/>
        <v>0</v>
      </c>
      <c r="AE62" s="58">
        <f t="shared" si="22"/>
        <v>0</v>
      </c>
      <c r="AF62" s="58">
        <f t="shared" si="5"/>
        <v>22</v>
      </c>
      <c r="AG62" s="58">
        <f t="shared" si="6"/>
        <v>0</v>
      </c>
      <c r="AH62" s="62">
        <f t="shared" si="23"/>
        <v>0</v>
      </c>
      <c r="AI62" s="57">
        <f t="shared" si="24"/>
        <v>14.681616999999978</v>
      </c>
      <c r="AJ62" s="58">
        <f t="shared" si="25"/>
        <v>0</v>
      </c>
      <c r="AL62" s="3" t="str">
        <f t="shared" si="33"/>
        <v/>
      </c>
    </row>
    <row r="63" spans="1:38" ht="14.1" customHeight="1" x14ac:dyDescent="0.2">
      <c r="A63" s="66" t="s">
        <v>79</v>
      </c>
      <c r="B63" s="103" t="s">
        <v>69</v>
      </c>
      <c r="C63" s="26">
        <v>33</v>
      </c>
      <c r="D63" s="26">
        <f t="shared" si="31"/>
        <v>51</v>
      </c>
      <c r="E63" s="26">
        <f t="shared" si="32"/>
        <v>55</v>
      </c>
      <c r="F63" s="104" t="s">
        <v>13</v>
      </c>
      <c r="G63" s="104" t="s">
        <v>14</v>
      </c>
      <c r="H63" s="26">
        <v>1</v>
      </c>
      <c r="I63" s="26">
        <v>0</v>
      </c>
      <c r="J63" s="34">
        <v>0</v>
      </c>
      <c r="K63" s="55"/>
      <c r="L63" s="124">
        <v>1</v>
      </c>
      <c r="M63" s="125">
        <f t="shared" si="0"/>
        <v>0.20547945205479451</v>
      </c>
      <c r="N63" s="124" t="str">
        <f t="shared" si="1"/>
        <v/>
      </c>
      <c r="O63" s="124">
        <f t="shared" si="10"/>
        <v>0</v>
      </c>
      <c r="P63" s="125">
        <f t="shared" si="11"/>
        <v>0</v>
      </c>
      <c r="Q63" s="124" t="str">
        <f t="shared" si="12"/>
        <v/>
      </c>
      <c r="R63" s="124">
        <f t="shared" si="13"/>
        <v>0</v>
      </c>
      <c r="S63" s="125">
        <f t="shared" si="14"/>
        <v>0</v>
      </c>
      <c r="T63" s="35" t="str">
        <f t="shared" si="15"/>
        <v/>
      </c>
      <c r="V63" s="33">
        <f t="shared" si="16"/>
        <v>73</v>
      </c>
      <c r="W63" s="59">
        <f t="shared" si="2"/>
        <v>0.20547945205479451</v>
      </c>
      <c r="X63" s="57">
        <f t="shared" si="17"/>
        <v>10.982986863013696</v>
      </c>
      <c r="Y63" s="58">
        <f t="shared" si="18"/>
        <v>0</v>
      </c>
      <c r="Z63" s="58">
        <f t="shared" si="19"/>
        <v>0</v>
      </c>
      <c r="AA63" s="58">
        <f t="shared" si="3"/>
        <v>51</v>
      </c>
      <c r="AB63" s="59">
        <f t="shared" si="4"/>
        <v>0</v>
      </c>
      <c r="AC63" s="57">
        <f t="shared" si="20"/>
        <v>14.681617000000013</v>
      </c>
      <c r="AD63" s="58">
        <f t="shared" si="21"/>
        <v>0</v>
      </c>
      <c r="AE63" s="58">
        <f t="shared" si="22"/>
        <v>0</v>
      </c>
      <c r="AF63" s="58">
        <f t="shared" si="5"/>
        <v>22</v>
      </c>
      <c r="AG63" s="58">
        <f t="shared" si="6"/>
        <v>0</v>
      </c>
      <c r="AH63" s="62">
        <f t="shared" si="23"/>
        <v>0</v>
      </c>
      <c r="AI63" s="57">
        <f t="shared" si="24"/>
        <v>14.681616999999978</v>
      </c>
      <c r="AJ63" s="58">
        <f t="shared" si="25"/>
        <v>0</v>
      </c>
      <c r="AL63" s="3" t="str">
        <f t="shared" si="33"/>
        <v/>
      </c>
    </row>
    <row r="64" spans="1:38" ht="14.1" customHeight="1" x14ac:dyDescent="0.2">
      <c r="A64" s="66" t="s">
        <v>79</v>
      </c>
      <c r="B64" s="103" t="s">
        <v>69</v>
      </c>
      <c r="C64" s="26">
        <v>33</v>
      </c>
      <c r="D64" s="26">
        <f t="shared" si="31"/>
        <v>52</v>
      </c>
      <c r="E64" s="26">
        <f t="shared" si="32"/>
        <v>56</v>
      </c>
      <c r="F64" s="104" t="s">
        <v>13</v>
      </c>
      <c r="G64" s="104" t="s">
        <v>14</v>
      </c>
      <c r="H64" s="26">
        <v>3</v>
      </c>
      <c r="I64" s="26">
        <v>0</v>
      </c>
      <c r="J64" s="34">
        <v>0</v>
      </c>
      <c r="K64" s="55"/>
      <c r="L64" s="124">
        <v>1</v>
      </c>
      <c r="M64" s="125">
        <f t="shared" si="0"/>
        <v>0.20547945205479451</v>
      </c>
      <c r="N64" s="124">
        <f t="shared" si="1"/>
        <v>1</v>
      </c>
      <c r="O64" s="124">
        <f t="shared" si="10"/>
        <v>0</v>
      </c>
      <c r="P64" s="125">
        <f t="shared" si="11"/>
        <v>0</v>
      </c>
      <c r="Q64" s="124" t="str">
        <f t="shared" si="12"/>
        <v/>
      </c>
      <c r="R64" s="124">
        <f t="shared" si="13"/>
        <v>0</v>
      </c>
      <c r="S64" s="125">
        <f t="shared" si="14"/>
        <v>0</v>
      </c>
      <c r="T64" s="35" t="str">
        <f t="shared" si="15"/>
        <v/>
      </c>
      <c r="V64" s="33">
        <f t="shared" si="16"/>
        <v>73</v>
      </c>
      <c r="W64" s="59">
        <f t="shared" si="2"/>
        <v>0.20547945205479451</v>
      </c>
      <c r="X64" s="57">
        <f t="shared" si="17"/>
        <v>11.18846631506849</v>
      </c>
      <c r="Y64" s="58">
        <f t="shared" si="18"/>
        <v>1</v>
      </c>
      <c r="Z64" s="58">
        <f t="shared" si="19"/>
        <v>0</v>
      </c>
      <c r="AA64" s="58">
        <f t="shared" si="3"/>
        <v>51</v>
      </c>
      <c r="AB64" s="59">
        <f t="shared" si="4"/>
        <v>0</v>
      </c>
      <c r="AC64" s="57">
        <f t="shared" si="20"/>
        <v>14.681617000000013</v>
      </c>
      <c r="AD64" s="58">
        <f t="shared" si="21"/>
        <v>0</v>
      </c>
      <c r="AE64" s="58">
        <f t="shared" si="22"/>
        <v>0</v>
      </c>
      <c r="AF64" s="58">
        <f t="shared" si="5"/>
        <v>22</v>
      </c>
      <c r="AG64" s="58">
        <f t="shared" si="6"/>
        <v>0</v>
      </c>
      <c r="AH64" s="62">
        <f t="shared" si="23"/>
        <v>0</v>
      </c>
      <c r="AI64" s="57">
        <f t="shared" si="24"/>
        <v>14.681616999999978</v>
      </c>
      <c r="AJ64" s="58">
        <f t="shared" si="25"/>
        <v>0</v>
      </c>
      <c r="AL64" s="3" t="str">
        <f t="shared" si="33"/>
        <v/>
      </c>
    </row>
    <row r="65" spans="1:38" ht="14.1" customHeight="1" x14ac:dyDescent="0.2">
      <c r="A65" s="66" t="s">
        <v>79</v>
      </c>
      <c r="B65" s="103" t="s">
        <v>69</v>
      </c>
      <c r="C65" s="26">
        <v>33</v>
      </c>
      <c r="D65" s="26">
        <f t="shared" si="31"/>
        <v>53</v>
      </c>
      <c r="E65" s="26">
        <f t="shared" si="32"/>
        <v>57</v>
      </c>
      <c r="F65" s="104" t="s">
        <v>13</v>
      </c>
      <c r="G65" s="104" t="s">
        <v>14</v>
      </c>
      <c r="H65" s="26">
        <v>7</v>
      </c>
      <c r="I65" s="26">
        <v>0</v>
      </c>
      <c r="J65" s="34">
        <v>0</v>
      </c>
      <c r="K65" s="55"/>
      <c r="L65" s="124">
        <v>1</v>
      </c>
      <c r="M65" s="125">
        <f t="shared" si="0"/>
        <v>0.20547945205479451</v>
      </c>
      <c r="N65" s="124" t="str">
        <f t="shared" si="1"/>
        <v/>
      </c>
      <c r="O65" s="124">
        <f t="shared" si="10"/>
        <v>0</v>
      </c>
      <c r="P65" s="125">
        <f t="shared" si="11"/>
        <v>0</v>
      </c>
      <c r="Q65" s="124" t="str">
        <f t="shared" si="12"/>
        <v/>
      </c>
      <c r="R65" s="124">
        <f t="shared" si="13"/>
        <v>0</v>
      </c>
      <c r="S65" s="125">
        <f t="shared" si="14"/>
        <v>0</v>
      </c>
      <c r="T65" s="35" t="str">
        <f t="shared" si="15"/>
        <v/>
      </c>
      <c r="V65" s="33">
        <f t="shared" si="16"/>
        <v>73</v>
      </c>
      <c r="W65" s="59">
        <f t="shared" si="2"/>
        <v>0.20547945205479451</v>
      </c>
      <c r="X65" s="57">
        <f t="shared" si="17"/>
        <v>11.393945767123284</v>
      </c>
      <c r="Y65" s="58">
        <f t="shared" si="18"/>
        <v>0</v>
      </c>
      <c r="Z65" s="58">
        <f t="shared" si="19"/>
        <v>0</v>
      </c>
      <c r="AA65" s="58">
        <f t="shared" si="3"/>
        <v>51</v>
      </c>
      <c r="AB65" s="59">
        <f t="shared" si="4"/>
        <v>0</v>
      </c>
      <c r="AC65" s="57">
        <f t="shared" si="20"/>
        <v>14.681617000000013</v>
      </c>
      <c r="AD65" s="58">
        <f t="shared" si="21"/>
        <v>0</v>
      </c>
      <c r="AE65" s="58">
        <f t="shared" si="22"/>
        <v>0</v>
      </c>
      <c r="AF65" s="58">
        <f t="shared" si="5"/>
        <v>22</v>
      </c>
      <c r="AG65" s="58">
        <f t="shared" si="6"/>
        <v>0</v>
      </c>
      <c r="AH65" s="62">
        <f t="shared" si="23"/>
        <v>0</v>
      </c>
      <c r="AI65" s="57">
        <f t="shared" si="24"/>
        <v>14.681616999999978</v>
      </c>
      <c r="AJ65" s="58">
        <f t="shared" si="25"/>
        <v>0</v>
      </c>
      <c r="AL65" s="3" t="str">
        <f t="shared" si="33"/>
        <v/>
      </c>
    </row>
    <row r="66" spans="1:38" ht="14.1" customHeight="1" x14ac:dyDescent="0.2">
      <c r="A66" s="66" t="s">
        <v>79</v>
      </c>
      <c r="B66" s="103" t="s">
        <v>69</v>
      </c>
      <c r="C66" s="26">
        <v>33</v>
      </c>
      <c r="D66" s="26">
        <f t="shared" si="31"/>
        <v>54</v>
      </c>
      <c r="E66" s="26">
        <f t="shared" si="32"/>
        <v>58</v>
      </c>
      <c r="F66" s="104" t="s">
        <v>13</v>
      </c>
      <c r="G66" s="104" t="s">
        <v>14</v>
      </c>
      <c r="H66" s="26">
        <v>6</v>
      </c>
      <c r="I66" s="26">
        <v>0</v>
      </c>
      <c r="J66" s="34">
        <v>0</v>
      </c>
      <c r="K66" s="55"/>
      <c r="L66" s="124">
        <v>1</v>
      </c>
      <c r="M66" s="125">
        <f t="shared" si="0"/>
        <v>0.20547945205479451</v>
      </c>
      <c r="N66" s="124" t="str">
        <f t="shared" si="1"/>
        <v/>
      </c>
      <c r="O66" s="124">
        <f t="shared" si="10"/>
        <v>0</v>
      </c>
      <c r="P66" s="125">
        <f t="shared" si="11"/>
        <v>0</v>
      </c>
      <c r="Q66" s="124" t="str">
        <f t="shared" si="12"/>
        <v/>
      </c>
      <c r="R66" s="124">
        <f t="shared" si="13"/>
        <v>0</v>
      </c>
      <c r="S66" s="125">
        <f t="shared" si="14"/>
        <v>0</v>
      </c>
      <c r="T66" s="35" t="str">
        <f t="shared" si="15"/>
        <v/>
      </c>
      <c r="V66" s="33">
        <f t="shared" si="16"/>
        <v>73</v>
      </c>
      <c r="W66" s="59">
        <f t="shared" si="2"/>
        <v>0.20547945205479451</v>
      </c>
      <c r="X66" s="57">
        <f t="shared" si="17"/>
        <v>11.599425219178078</v>
      </c>
      <c r="Y66" s="58">
        <f t="shared" si="18"/>
        <v>0</v>
      </c>
      <c r="Z66" s="58">
        <f t="shared" si="19"/>
        <v>0</v>
      </c>
      <c r="AA66" s="58">
        <f t="shared" si="3"/>
        <v>51</v>
      </c>
      <c r="AB66" s="59">
        <f t="shared" si="4"/>
        <v>0</v>
      </c>
      <c r="AC66" s="57">
        <f t="shared" si="20"/>
        <v>14.681617000000013</v>
      </c>
      <c r="AD66" s="58">
        <f t="shared" si="21"/>
        <v>0</v>
      </c>
      <c r="AE66" s="58">
        <f t="shared" si="22"/>
        <v>0</v>
      </c>
      <c r="AF66" s="58">
        <f t="shared" si="5"/>
        <v>22</v>
      </c>
      <c r="AG66" s="58">
        <f t="shared" si="6"/>
        <v>0</v>
      </c>
      <c r="AH66" s="62">
        <f t="shared" si="23"/>
        <v>0</v>
      </c>
      <c r="AI66" s="57">
        <f t="shared" si="24"/>
        <v>14.681616999999978</v>
      </c>
      <c r="AJ66" s="58">
        <f t="shared" si="25"/>
        <v>0</v>
      </c>
      <c r="AL66" s="3" t="str">
        <f t="shared" si="33"/>
        <v/>
      </c>
    </row>
    <row r="67" spans="1:38" ht="14.1" customHeight="1" x14ac:dyDescent="0.2">
      <c r="A67" s="66" t="s">
        <v>79</v>
      </c>
      <c r="B67" s="103" t="s">
        <v>69</v>
      </c>
      <c r="C67" s="26">
        <v>33</v>
      </c>
      <c r="D67" s="26">
        <f t="shared" si="31"/>
        <v>55</v>
      </c>
      <c r="E67" s="26">
        <f t="shared" si="32"/>
        <v>59</v>
      </c>
      <c r="F67" s="104" t="s">
        <v>13</v>
      </c>
      <c r="G67" s="104" t="s">
        <v>14</v>
      </c>
      <c r="H67" s="26">
        <v>5</v>
      </c>
      <c r="I67" s="26">
        <v>0</v>
      </c>
      <c r="J67" s="34">
        <v>0</v>
      </c>
      <c r="K67" s="55"/>
      <c r="L67" s="124">
        <v>1</v>
      </c>
      <c r="M67" s="125">
        <f t="shared" si="0"/>
        <v>0.20547945205479451</v>
      </c>
      <c r="N67" s="124" t="str">
        <f t="shared" si="1"/>
        <v/>
      </c>
      <c r="O67" s="124">
        <f t="shared" si="10"/>
        <v>0</v>
      </c>
      <c r="P67" s="125">
        <f t="shared" si="11"/>
        <v>0</v>
      </c>
      <c r="Q67" s="124" t="str">
        <f t="shared" si="12"/>
        <v/>
      </c>
      <c r="R67" s="124">
        <f t="shared" si="13"/>
        <v>0</v>
      </c>
      <c r="S67" s="125">
        <f t="shared" si="14"/>
        <v>0</v>
      </c>
      <c r="T67" s="35" t="str">
        <f t="shared" si="15"/>
        <v/>
      </c>
      <c r="V67" s="33">
        <f t="shared" si="16"/>
        <v>73</v>
      </c>
      <c r="W67" s="59">
        <f t="shared" si="2"/>
        <v>0.20547945205479451</v>
      </c>
      <c r="X67" s="57">
        <f t="shared" si="17"/>
        <v>11.804904671232872</v>
      </c>
      <c r="Y67" s="58">
        <f t="shared" si="18"/>
        <v>0</v>
      </c>
      <c r="Z67" s="58">
        <f t="shared" si="19"/>
        <v>0</v>
      </c>
      <c r="AA67" s="58">
        <f t="shared" si="3"/>
        <v>51</v>
      </c>
      <c r="AB67" s="59">
        <f t="shared" si="4"/>
        <v>0</v>
      </c>
      <c r="AC67" s="57">
        <f t="shared" si="20"/>
        <v>14.681617000000013</v>
      </c>
      <c r="AD67" s="58">
        <f t="shared" si="21"/>
        <v>0</v>
      </c>
      <c r="AE67" s="58">
        <f t="shared" si="22"/>
        <v>0</v>
      </c>
      <c r="AF67" s="58">
        <f t="shared" si="5"/>
        <v>22</v>
      </c>
      <c r="AG67" s="58">
        <f t="shared" si="6"/>
        <v>0</v>
      </c>
      <c r="AH67" s="62">
        <f t="shared" si="23"/>
        <v>0</v>
      </c>
      <c r="AI67" s="57">
        <f t="shared" si="24"/>
        <v>14.681616999999978</v>
      </c>
      <c r="AJ67" s="58">
        <f t="shared" si="25"/>
        <v>0</v>
      </c>
      <c r="AL67" s="3" t="str">
        <f t="shared" si="33"/>
        <v/>
      </c>
    </row>
    <row r="68" spans="1:38" ht="14.1" customHeight="1" x14ac:dyDescent="0.2">
      <c r="A68" s="66" t="s">
        <v>79</v>
      </c>
      <c r="B68" s="103" t="s">
        <v>69</v>
      </c>
      <c r="C68" s="26">
        <v>33</v>
      </c>
      <c r="D68" s="26">
        <f t="shared" si="31"/>
        <v>56</v>
      </c>
      <c r="E68" s="26">
        <f t="shared" si="32"/>
        <v>60</v>
      </c>
      <c r="F68" s="104" t="s">
        <v>13</v>
      </c>
      <c r="G68" s="104" t="s">
        <v>14</v>
      </c>
      <c r="H68" s="26">
        <v>4</v>
      </c>
      <c r="I68" s="26">
        <v>0</v>
      </c>
      <c r="J68" s="34">
        <v>0</v>
      </c>
      <c r="K68" s="55"/>
      <c r="L68" s="124">
        <v>1</v>
      </c>
      <c r="M68" s="125">
        <f t="shared" si="0"/>
        <v>0.20547945205479451</v>
      </c>
      <c r="N68" s="124">
        <f t="shared" si="1"/>
        <v>1</v>
      </c>
      <c r="O68" s="124">
        <f t="shared" si="10"/>
        <v>0</v>
      </c>
      <c r="P68" s="125">
        <f t="shared" si="11"/>
        <v>0</v>
      </c>
      <c r="Q68" s="124" t="str">
        <f t="shared" si="12"/>
        <v/>
      </c>
      <c r="R68" s="124">
        <f t="shared" si="13"/>
        <v>0</v>
      </c>
      <c r="S68" s="125">
        <f t="shared" si="14"/>
        <v>0</v>
      </c>
      <c r="T68" s="35" t="str">
        <f t="shared" si="15"/>
        <v/>
      </c>
      <c r="V68" s="33">
        <f t="shared" si="16"/>
        <v>73</v>
      </c>
      <c r="W68" s="59">
        <f t="shared" si="2"/>
        <v>0.20547945205479451</v>
      </c>
      <c r="X68" s="57">
        <f t="shared" si="17"/>
        <v>12.010384123287666</v>
      </c>
      <c r="Y68" s="58">
        <f t="shared" si="18"/>
        <v>1</v>
      </c>
      <c r="Z68" s="58">
        <f t="shared" si="19"/>
        <v>0</v>
      </c>
      <c r="AA68" s="58">
        <f t="shared" si="3"/>
        <v>51</v>
      </c>
      <c r="AB68" s="59">
        <f t="shared" si="4"/>
        <v>0</v>
      </c>
      <c r="AC68" s="57">
        <f t="shared" si="20"/>
        <v>14.681617000000013</v>
      </c>
      <c r="AD68" s="58">
        <f t="shared" si="21"/>
        <v>0</v>
      </c>
      <c r="AE68" s="58">
        <f t="shared" si="22"/>
        <v>0</v>
      </c>
      <c r="AF68" s="58">
        <f t="shared" si="5"/>
        <v>22</v>
      </c>
      <c r="AG68" s="58">
        <f t="shared" si="6"/>
        <v>0</v>
      </c>
      <c r="AH68" s="62">
        <f t="shared" si="23"/>
        <v>0</v>
      </c>
      <c r="AI68" s="57">
        <f t="shared" si="24"/>
        <v>14.681616999999978</v>
      </c>
      <c r="AJ68" s="58">
        <f t="shared" si="25"/>
        <v>0</v>
      </c>
      <c r="AL68" s="3" t="str">
        <f t="shared" si="33"/>
        <v/>
      </c>
    </row>
    <row r="69" spans="1:38" ht="14.1" customHeight="1" x14ac:dyDescent="0.2">
      <c r="A69" s="66" t="s">
        <v>79</v>
      </c>
      <c r="B69" s="103" t="s">
        <v>69</v>
      </c>
      <c r="C69" s="26">
        <v>33</v>
      </c>
      <c r="D69" s="26">
        <f t="shared" si="31"/>
        <v>57</v>
      </c>
      <c r="E69" s="26">
        <f t="shared" si="32"/>
        <v>61</v>
      </c>
      <c r="F69" s="104" t="s">
        <v>13</v>
      </c>
      <c r="G69" s="104" t="s">
        <v>14</v>
      </c>
      <c r="H69" s="26">
        <v>5</v>
      </c>
      <c r="I69" s="26">
        <v>0</v>
      </c>
      <c r="J69" s="34">
        <v>0</v>
      </c>
      <c r="K69" s="55"/>
      <c r="L69" s="124">
        <v>1</v>
      </c>
      <c r="M69" s="125">
        <f t="shared" si="0"/>
        <v>0.20547945205479451</v>
      </c>
      <c r="N69" s="124" t="str">
        <f t="shared" si="1"/>
        <v/>
      </c>
      <c r="O69" s="124">
        <f t="shared" si="10"/>
        <v>0</v>
      </c>
      <c r="P69" s="125">
        <f t="shared" si="11"/>
        <v>0</v>
      </c>
      <c r="Q69" s="124" t="str">
        <f t="shared" si="12"/>
        <v/>
      </c>
      <c r="R69" s="124">
        <f t="shared" si="13"/>
        <v>0</v>
      </c>
      <c r="S69" s="125">
        <f t="shared" si="14"/>
        <v>0</v>
      </c>
      <c r="T69" s="35" t="str">
        <f t="shared" si="15"/>
        <v/>
      </c>
      <c r="V69" s="33">
        <f t="shared" si="16"/>
        <v>73</v>
      </c>
      <c r="W69" s="59">
        <f t="shared" si="2"/>
        <v>0.20547945205479451</v>
      </c>
      <c r="X69" s="57">
        <f t="shared" si="17"/>
        <v>12.21586357534246</v>
      </c>
      <c r="Y69" s="58">
        <f t="shared" si="18"/>
        <v>0</v>
      </c>
      <c r="Z69" s="58">
        <f t="shared" si="19"/>
        <v>0</v>
      </c>
      <c r="AA69" s="58">
        <f t="shared" si="3"/>
        <v>51</v>
      </c>
      <c r="AB69" s="59">
        <f t="shared" si="4"/>
        <v>0</v>
      </c>
      <c r="AC69" s="57">
        <f t="shared" si="20"/>
        <v>14.681617000000013</v>
      </c>
      <c r="AD69" s="58">
        <f t="shared" si="21"/>
        <v>0</v>
      </c>
      <c r="AE69" s="58">
        <f t="shared" si="22"/>
        <v>0</v>
      </c>
      <c r="AF69" s="58">
        <f t="shared" si="5"/>
        <v>22</v>
      </c>
      <c r="AG69" s="58">
        <f t="shared" si="6"/>
        <v>0</v>
      </c>
      <c r="AH69" s="62">
        <f t="shared" si="23"/>
        <v>0</v>
      </c>
      <c r="AI69" s="57">
        <f t="shared" si="24"/>
        <v>14.681616999999978</v>
      </c>
      <c r="AJ69" s="58">
        <f t="shared" si="25"/>
        <v>0</v>
      </c>
      <c r="AL69" s="3" t="str">
        <f t="shared" si="33"/>
        <v/>
      </c>
    </row>
    <row r="70" spans="1:38" ht="14.1" customHeight="1" x14ac:dyDescent="0.2">
      <c r="A70" s="66" t="s">
        <v>79</v>
      </c>
      <c r="B70" s="103" t="s">
        <v>69</v>
      </c>
      <c r="C70" s="26">
        <v>33</v>
      </c>
      <c r="D70" s="26">
        <v>57</v>
      </c>
      <c r="E70" s="26">
        <f t="shared" si="32"/>
        <v>62</v>
      </c>
      <c r="F70" s="104" t="s">
        <v>13</v>
      </c>
      <c r="G70" s="104" t="s">
        <v>14</v>
      </c>
      <c r="H70" s="26">
        <v>6</v>
      </c>
      <c r="I70" s="26">
        <v>0</v>
      </c>
      <c r="J70" s="34">
        <v>0</v>
      </c>
      <c r="K70" s="55"/>
      <c r="L70" s="124">
        <v>1</v>
      </c>
      <c r="M70" s="125">
        <f t="shared" si="0"/>
        <v>0.20547945205479451</v>
      </c>
      <c r="N70" s="124" t="str">
        <f t="shared" si="1"/>
        <v/>
      </c>
      <c r="O70" s="124">
        <f t="shared" si="10"/>
        <v>0</v>
      </c>
      <c r="P70" s="125">
        <f t="shared" si="11"/>
        <v>0</v>
      </c>
      <c r="Q70" s="124" t="str">
        <f t="shared" si="12"/>
        <v/>
      </c>
      <c r="R70" s="124">
        <f t="shared" si="13"/>
        <v>0</v>
      </c>
      <c r="S70" s="125">
        <f t="shared" si="14"/>
        <v>0</v>
      </c>
      <c r="T70" s="35" t="str">
        <f t="shared" si="15"/>
        <v/>
      </c>
      <c r="V70" s="33">
        <f t="shared" si="16"/>
        <v>73</v>
      </c>
      <c r="W70" s="59">
        <f t="shared" si="2"/>
        <v>0.20547945205479451</v>
      </c>
      <c r="X70" s="57">
        <f t="shared" si="17"/>
        <v>12.421343027397254</v>
      </c>
      <c r="Y70" s="58">
        <f t="shared" si="18"/>
        <v>0</v>
      </c>
      <c r="Z70" s="58">
        <f t="shared" si="19"/>
        <v>0</v>
      </c>
      <c r="AA70" s="58">
        <f t="shared" si="3"/>
        <v>51</v>
      </c>
      <c r="AB70" s="59">
        <f t="shared" si="4"/>
        <v>0</v>
      </c>
      <c r="AC70" s="57">
        <f t="shared" si="20"/>
        <v>14.681617000000013</v>
      </c>
      <c r="AD70" s="58">
        <f t="shared" si="21"/>
        <v>0</v>
      </c>
      <c r="AE70" s="58">
        <f t="shared" si="22"/>
        <v>0</v>
      </c>
      <c r="AF70" s="58">
        <f t="shared" si="5"/>
        <v>22</v>
      </c>
      <c r="AG70" s="58">
        <f t="shared" si="6"/>
        <v>0</v>
      </c>
      <c r="AH70" s="62">
        <f t="shared" si="23"/>
        <v>0</v>
      </c>
      <c r="AI70" s="57">
        <f t="shared" si="24"/>
        <v>14.681616999999978</v>
      </c>
      <c r="AJ70" s="58">
        <f t="shared" si="25"/>
        <v>0</v>
      </c>
      <c r="AL70" s="3" t="str">
        <f t="shared" si="33"/>
        <v/>
      </c>
    </row>
    <row r="71" spans="1:38" ht="14.1" customHeight="1" x14ac:dyDescent="0.2">
      <c r="A71" s="66" t="s">
        <v>79</v>
      </c>
      <c r="B71" s="103" t="s">
        <v>69</v>
      </c>
      <c r="C71" s="26">
        <f t="shared" si="30"/>
        <v>34</v>
      </c>
      <c r="D71" s="26">
        <f t="shared" si="31"/>
        <v>58</v>
      </c>
      <c r="E71" s="26">
        <f t="shared" si="32"/>
        <v>63</v>
      </c>
      <c r="F71" s="104" t="s">
        <v>13</v>
      </c>
      <c r="G71" s="104" t="s">
        <v>14</v>
      </c>
      <c r="H71" s="26">
        <v>4</v>
      </c>
      <c r="I71" s="26">
        <v>0</v>
      </c>
      <c r="J71" s="34">
        <v>0</v>
      </c>
      <c r="K71" s="55"/>
      <c r="L71" s="124">
        <v>1</v>
      </c>
      <c r="M71" s="125">
        <f t="shared" si="0"/>
        <v>0.20547945205479451</v>
      </c>
      <c r="N71" s="124" t="str">
        <f t="shared" si="1"/>
        <v/>
      </c>
      <c r="O71" s="124">
        <f t="shared" si="10"/>
        <v>0</v>
      </c>
      <c r="P71" s="125">
        <f t="shared" si="11"/>
        <v>0</v>
      </c>
      <c r="Q71" s="124" t="str">
        <f t="shared" si="12"/>
        <v/>
      </c>
      <c r="R71" s="124">
        <f t="shared" si="13"/>
        <v>0</v>
      </c>
      <c r="S71" s="125">
        <f t="shared" si="14"/>
        <v>0</v>
      </c>
      <c r="T71" s="35" t="str">
        <f t="shared" si="15"/>
        <v/>
      </c>
      <c r="V71" s="33">
        <f t="shared" si="16"/>
        <v>73</v>
      </c>
      <c r="W71" s="59">
        <f t="shared" si="2"/>
        <v>0.20547945205479451</v>
      </c>
      <c r="X71" s="57">
        <f t="shared" si="17"/>
        <v>12.626822479452048</v>
      </c>
      <c r="Y71" s="58">
        <f t="shared" si="18"/>
        <v>0</v>
      </c>
      <c r="Z71" s="58">
        <f t="shared" si="19"/>
        <v>0</v>
      </c>
      <c r="AA71" s="58">
        <f t="shared" si="3"/>
        <v>51</v>
      </c>
      <c r="AB71" s="59">
        <f t="shared" si="4"/>
        <v>0</v>
      </c>
      <c r="AC71" s="57">
        <f t="shared" si="20"/>
        <v>14.681617000000013</v>
      </c>
      <c r="AD71" s="58">
        <f t="shared" si="21"/>
        <v>0</v>
      </c>
      <c r="AE71" s="58">
        <f t="shared" si="22"/>
        <v>0</v>
      </c>
      <c r="AF71" s="58">
        <f t="shared" si="5"/>
        <v>22</v>
      </c>
      <c r="AG71" s="58">
        <f t="shared" si="6"/>
        <v>0</v>
      </c>
      <c r="AH71" s="62">
        <f t="shared" si="23"/>
        <v>0</v>
      </c>
      <c r="AI71" s="57">
        <f t="shared" si="24"/>
        <v>14.681616999999978</v>
      </c>
      <c r="AJ71" s="58">
        <f t="shared" si="25"/>
        <v>0</v>
      </c>
      <c r="AL71" s="3" t="str">
        <f t="shared" si="33"/>
        <v/>
      </c>
    </row>
    <row r="72" spans="1:38" ht="14.1" customHeight="1" x14ac:dyDescent="0.2">
      <c r="A72" s="66" t="s">
        <v>79</v>
      </c>
      <c r="B72" s="103" t="s">
        <v>69</v>
      </c>
      <c r="C72" s="26">
        <f t="shared" si="30"/>
        <v>35</v>
      </c>
      <c r="D72" s="26">
        <f t="shared" si="31"/>
        <v>59</v>
      </c>
      <c r="E72" s="26">
        <f t="shared" si="32"/>
        <v>64</v>
      </c>
      <c r="F72" s="104" t="s">
        <v>13</v>
      </c>
      <c r="G72" s="104" t="s">
        <v>14</v>
      </c>
      <c r="H72" s="26">
        <v>7</v>
      </c>
      <c r="I72" s="26">
        <v>0</v>
      </c>
      <c r="J72" s="34">
        <v>0</v>
      </c>
      <c r="K72" s="55"/>
      <c r="L72" s="124">
        <v>1</v>
      </c>
      <c r="M72" s="125">
        <f t="shared" si="0"/>
        <v>0.20547945205479451</v>
      </c>
      <c r="N72" s="124" t="str">
        <f t="shared" si="1"/>
        <v/>
      </c>
      <c r="O72" s="124">
        <f t="shared" si="10"/>
        <v>0</v>
      </c>
      <c r="P72" s="125">
        <f t="shared" si="11"/>
        <v>0</v>
      </c>
      <c r="Q72" s="124" t="str">
        <f t="shared" si="12"/>
        <v/>
      </c>
      <c r="R72" s="124">
        <f t="shared" si="13"/>
        <v>0</v>
      </c>
      <c r="S72" s="125">
        <f t="shared" si="14"/>
        <v>0</v>
      </c>
      <c r="T72" s="35" t="str">
        <f t="shared" si="15"/>
        <v/>
      </c>
      <c r="V72" s="33">
        <f t="shared" si="16"/>
        <v>73</v>
      </c>
      <c r="W72" s="59">
        <f t="shared" si="2"/>
        <v>0.20547945205479451</v>
      </c>
      <c r="X72" s="57">
        <f t="shared" si="17"/>
        <v>12.832301931506843</v>
      </c>
      <c r="Y72" s="58">
        <f t="shared" si="18"/>
        <v>0</v>
      </c>
      <c r="Z72" s="58">
        <f t="shared" si="19"/>
        <v>0</v>
      </c>
      <c r="AA72" s="58">
        <f t="shared" si="3"/>
        <v>51</v>
      </c>
      <c r="AB72" s="59">
        <f t="shared" si="4"/>
        <v>0</v>
      </c>
      <c r="AC72" s="57">
        <f t="shared" si="20"/>
        <v>14.681617000000013</v>
      </c>
      <c r="AD72" s="58">
        <f t="shared" si="21"/>
        <v>0</v>
      </c>
      <c r="AE72" s="58">
        <f t="shared" si="22"/>
        <v>0</v>
      </c>
      <c r="AF72" s="58">
        <f t="shared" si="5"/>
        <v>22</v>
      </c>
      <c r="AG72" s="58">
        <f t="shared" si="6"/>
        <v>0</v>
      </c>
      <c r="AH72" s="62">
        <f t="shared" si="23"/>
        <v>0</v>
      </c>
      <c r="AI72" s="57">
        <f t="shared" si="24"/>
        <v>14.681616999999978</v>
      </c>
      <c r="AJ72" s="58">
        <f t="shared" si="25"/>
        <v>0</v>
      </c>
      <c r="AL72" s="3" t="str">
        <f t="shared" si="33"/>
        <v/>
      </c>
    </row>
    <row r="73" spans="1:38" ht="14.1" customHeight="1" x14ac:dyDescent="0.2">
      <c r="A73" s="66" t="s">
        <v>79</v>
      </c>
      <c r="B73" s="103" t="s">
        <v>69</v>
      </c>
      <c r="C73" s="26">
        <f t="shared" si="30"/>
        <v>36</v>
      </c>
      <c r="D73" s="26">
        <f t="shared" si="31"/>
        <v>60</v>
      </c>
      <c r="E73" s="26">
        <f t="shared" si="32"/>
        <v>65</v>
      </c>
      <c r="F73" s="104" t="s">
        <v>13</v>
      </c>
      <c r="G73" s="104" t="s">
        <v>14</v>
      </c>
      <c r="H73" s="26">
        <v>3</v>
      </c>
      <c r="I73" s="26">
        <v>0</v>
      </c>
      <c r="J73" s="34">
        <v>0</v>
      </c>
      <c r="K73" s="55"/>
      <c r="L73" s="124">
        <v>1</v>
      </c>
      <c r="M73" s="125">
        <f t="shared" ref="M73:M136" si="34">+W73</f>
        <v>0.20547945205479451</v>
      </c>
      <c r="N73" s="124">
        <f t="shared" ref="N73:N136" si="35">+IF(Y73=1,Y73,"")</f>
        <v>1</v>
      </c>
      <c r="O73" s="124">
        <f t="shared" si="10"/>
        <v>0</v>
      </c>
      <c r="P73" s="125">
        <f t="shared" si="11"/>
        <v>0</v>
      </c>
      <c r="Q73" s="124" t="str">
        <f t="shared" si="12"/>
        <v/>
      </c>
      <c r="R73" s="124">
        <f t="shared" si="13"/>
        <v>0</v>
      </c>
      <c r="S73" s="125">
        <f t="shared" si="14"/>
        <v>0</v>
      </c>
      <c r="T73" s="35" t="str">
        <f t="shared" si="15"/>
        <v/>
      </c>
      <c r="V73" s="33">
        <f t="shared" si="16"/>
        <v>73</v>
      </c>
      <c r="W73" s="59">
        <f t="shared" ref="W73:W136" si="36">+MIN(1,$D$5/V73)</f>
        <v>0.20547945205479451</v>
      </c>
      <c r="X73" s="57">
        <f t="shared" si="17"/>
        <v>13.037781383561637</v>
      </c>
      <c r="Y73" s="58">
        <f t="shared" si="18"/>
        <v>1</v>
      </c>
      <c r="Z73" s="58">
        <f t="shared" si="19"/>
        <v>0</v>
      </c>
      <c r="AA73" s="58">
        <f t="shared" ref="AA73:AA136" si="37">IF(B73=B72,AA72,COUNTIFS(B:B,B73,I:I,"&gt;0"))</f>
        <v>51</v>
      </c>
      <c r="AB73" s="59">
        <f t="shared" ref="AB73:AB136" si="38">+I73*MIN(1,$D$5/AA73)</f>
        <v>0</v>
      </c>
      <c r="AC73" s="57">
        <f t="shared" si="20"/>
        <v>14.681617000000013</v>
      </c>
      <c r="AD73" s="58">
        <f t="shared" si="21"/>
        <v>0</v>
      </c>
      <c r="AE73" s="58">
        <f t="shared" si="22"/>
        <v>0</v>
      </c>
      <c r="AF73" s="58">
        <f t="shared" ref="AF73:AF136" si="39">+COUNTIFS(B:B,B73,AE:AE,AE73)</f>
        <v>22</v>
      </c>
      <c r="AG73" s="58">
        <f t="shared" ref="AG73:AG136" si="40">IF(OR(AF73=0,AE73=0),0,IF(AE73=2,ROUND(MIN($D$5*(AF73^$F$5)/(AF73^$F$5+(AA73-AF73)^$F$5),AF73),0),IF(AF73=0,0,MIN($D$5,AA73)-IF(AA73=AF73,0,ROUND(MIN((AE73&gt;0)*$D$5*((AA73-AF73)^$F$5)/((AA73-AF73)^$F$5+AF73^$F$5),AA73-AF73),0)))))</f>
        <v>0</v>
      </c>
      <c r="AH73" s="62">
        <f t="shared" si="23"/>
        <v>0</v>
      </c>
      <c r="AI73" s="57">
        <f t="shared" si="24"/>
        <v>14.681616999999978</v>
      </c>
      <c r="AJ73" s="58">
        <f t="shared" si="25"/>
        <v>0</v>
      </c>
      <c r="AL73" s="3" t="str">
        <f t="shared" si="33"/>
        <v/>
      </c>
    </row>
    <row r="74" spans="1:38" ht="14.1" customHeight="1" x14ac:dyDescent="0.2">
      <c r="A74" s="66" t="s">
        <v>79</v>
      </c>
      <c r="B74" s="103" t="s">
        <v>69</v>
      </c>
      <c r="C74" s="26">
        <f t="shared" si="30"/>
        <v>37</v>
      </c>
      <c r="D74" s="26">
        <f t="shared" si="31"/>
        <v>61</v>
      </c>
      <c r="E74" s="26">
        <f t="shared" si="32"/>
        <v>66</v>
      </c>
      <c r="F74" s="104" t="s">
        <v>13</v>
      </c>
      <c r="G74" s="104" t="s">
        <v>14</v>
      </c>
      <c r="H74" s="26">
        <v>3</v>
      </c>
      <c r="I74" s="26">
        <v>0</v>
      </c>
      <c r="J74" s="34">
        <v>0</v>
      </c>
      <c r="K74" s="55"/>
      <c r="L74" s="124">
        <v>1</v>
      </c>
      <c r="M74" s="125">
        <f t="shared" si="34"/>
        <v>0.20547945205479451</v>
      </c>
      <c r="N74" s="124" t="str">
        <f t="shared" si="35"/>
        <v/>
      </c>
      <c r="O74" s="124">
        <f t="shared" ref="O74:O137" si="41">+Z74</f>
        <v>0</v>
      </c>
      <c r="P74" s="125">
        <f t="shared" ref="P74:P137" si="42">+AB74</f>
        <v>0</v>
      </c>
      <c r="Q74" s="124" t="str">
        <f t="shared" ref="Q74:Q137" si="43">IF(AD74=1,AD74,"")</f>
        <v/>
      </c>
      <c r="R74" s="124">
        <f t="shared" ref="R74:R137" si="44">+AE74</f>
        <v>0</v>
      </c>
      <c r="S74" s="125">
        <f t="shared" ref="S74:S137" si="45">+AH74</f>
        <v>0</v>
      </c>
      <c r="T74" s="35" t="str">
        <f t="shared" ref="T74:T137" si="46">IF(AJ74=1,AJ74,"")</f>
        <v/>
      </c>
      <c r="V74" s="33">
        <f t="shared" ref="V74:V137" si="47">+IF(B74=B73,V73,COUNTIFS(B:B,B74,H:H,"&gt;0"))</f>
        <v>73</v>
      </c>
      <c r="W74" s="59">
        <f t="shared" si="36"/>
        <v>0.20547945205479451</v>
      </c>
      <c r="X74" s="57">
        <f t="shared" ref="X74:X137" si="48">+W74+X73</f>
        <v>13.243260835616431</v>
      </c>
      <c r="Y74" s="58">
        <f t="shared" ref="Y74:Y137" si="49">+INT(X74)-INT(X73)</f>
        <v>0</v>
      </c>
      <c r="Z74" s="58">
        <f t="shared" ref="Z74:Z137" si="50">1*(I74&gt;0)</f>
        <v>0</v>
      </c>
      <c r="AA74" s="58">
        <f t="shared" si="37"/>
        <v>51</v>
      </c>
      <c r="AB74" s="59">
        <f t="shared" si="38"/>
        <v>0</v>
      </c>
      <c r="AC74" s="57">
        <f t="shared" ref="AC74:AC137" si="51">+AB74+AC73</f>
        <v>14.681617000000013</v>
      </c>
      <c r="AD74" s="58">
        <f t="shared" ref="AD74:AD137" si="52">+INT(AC74)-INT(AC73)</f>
        <v>0</v>
      </c>
      <c r="AE74" s="58">
        <f t="shared" ref="AE74:AE137" si="53">+(J74&gt;0)+(I74&gt;0)</f>
        <v>0</v>
      </c>
      <c r="AF74" s="58">
        <f t="shared" si="39"/>
        <v>22</v>
      </c>
      <c r="AG74" s="58">
        <f t="shared" si="40"/>
        <v>0</v>
      </c>
      <c r="AH74" s="62">
        <f t="shared" ref="AH74:AH137" si="54">+MIN(1,AG74/AF74)</f>
        <v>0</v>
      </c>
      <c r="AI74" s="57">
        <f t="shared" ref="AI74:AI137" si="55">+AH74+AI73</f>
        <v>14.681616999999978</v>
      </c>
      <c r="AJ74" s="58">
        <f t="shared" ref="AJ74:AJ137" si="56">+INT(AI74)-INT(AI73)</f>
        <v>0</v>
      </c>
      <c r="AL74" s="3" t="str">
        <f t="shared" si="33"/>
        <v/>
      </c>
    </row>
    <row r="75" spans="1:38" ht="14.1" customHeight="1" x14ac:dyDescent="0.2">
      <c r="A75" s="66" t="s">
        <v>79</v>
      </c>
      <c r="B75" s="103" t="s">
        <v>69</v>
      </c>
      <c r="C75" s="26">
        <f t="shared" ref="C75:C91" si="57">+C74+1</f>
        <v>38</v>
      </c>
      <c r="D75" s="26">
        <f t="shared" ref="D75:D138" si="58">1+D74</f>
        <v>62</v>
      </c>
      <c r="E75" s="26">
        <f t="shared" ref="E75:E138" si="59">1+E74</f>
        <v>67</v>
      </c>
      <c r="F75" s="104" t="s">
        <v>13</v>
      </c>
      <c r="G75" s="104" t="s">
        <v>14</v>
      </c>
      <c r="H75" s="26">
        <v>7</v>
      </c>
      <c r="I75" s="26">
        <v>0</v>
      </c>
      <c r="J75" s="34">
        <v>0</v>
      </c>
      <c r="K75" s="55"/>
      <c r="L75" s="124">
        <v>1</v>
      </c>
      <c r="M75" s="125">
        <f t="shared" si="34"/>
        <v>0.20547945205479451</v>
      </c>
      <c r="N75" s="124" t="str">
        <f t="shared" si="35"/>
        <v/>
      </c>
      <c r="O75" s="124">
        <f t="shared" si="41"/>
        <v>0</v>
      </c>
      <c r="P75" s="125">
        <f t="shared" si="42"/>
        <v>0</v>
      </c>
      <c r="Q75" s="124" t="str">
        <f t="shared" si="43"/>
        <v/>
      </c>
      <c r="R75" s="124">
        <f t="shared" si="44"/>
        <v>0</v>
      </c>
      <c r="S75" s="125">
        <f t="shared" si="45"/>
        <v>0</v>
      </c>
      <c r="T75" s="35" t="str">
        <f t="shared" si="46"/>
        <v/>
      </c>
      <c r="V75" s="33">
        <f t="shared" si="47"/>
        <v>73</v>
      </c>
      <c r="W75" s="59">
        <f t="shared" si="36"/>
        <v>0.20547945205479451</v>
      </c>
      <c r="X75" s="57">
        <f t="shared" si="48"/>
        <v>13.448740287671225</v>
      </c>
      <c r="Y75" s="58">
        <f t="shared" si="49"/>
        <v>0</v>
      </c>
      <c r="Z75" s="58">
        <f t="shared" si="50"/>
        <v>0</v>
      </c>
      <c r="AA75" s="58">
        <f t="shared" si="37"/>
        <v>51</v>
      </c>
      <c r="AB75" s="59">
        <f t="shared" si="38"/>
        <v>0</v>
      </c>
      <c r="AC75" s="57">
        <f t="shared" si="51"/>
        <v>14.681617000000013</v>
      </c>
      <c r="AD75" s="58">
        <f t="shared" si="52"/>
        <v>0</v>
      </c>
      <c r="AE75" s="58">
        <f t="shared" si="53"/>
        <v>0</v>
      </c>
      <c r="AF75" s="58">
        <f t="shared" si="39"/>
        <v>22</v>
      </c>
      <c r="AG75" s="58">
        <f t="shared" si="40"/>
        <v>0</v>
      </c>
      <c r="AH75" s="62">
        <f t="shared" si="54"/>
        <v>0</v>
      </c>
      <c r="AI75" s="57">
        <f t="shared" si="55"/>
        <v>14.681616999999978</v>
      </c>
      <c r="AJ75" s="58">
        <f t="shared" si="56"/>
        <v>0</v>
      </c>
      <c r="AL75" s="3" t="str">
        <f t="shared" si="33"/>
        <v/>
      </c>
    </row>
    <row r="76" spans="1:38" ht="14.1" customHeight="1" x14ac:dyDescent="0.2">
      <c r="A76" s="66" t="s">
        <v>79</v>
      </c>
      <c r="B76" s="103" t="s">
        <v>69</v>
      </c>
      <c r="C76" s="26">
        <f t="shared" si="57"/>
        <v>39</v>
      </c>
      <c r="D76" s="26">
        <f t="shared" si="58"/>
        <v>63</v>
      </c>
      <c r="E76" s="26">
        <f t="shared" si="59"/>
        <v>68</v>
      </c>
      <c r="F76" s="104" t="s">
        <v>13</v>
      </c>
      <c r="G76" s="104" t="s">
        <v>14</v>
      </c>
      <c r="H76" s="26">
        <v>5</v>
      </c>
      <c r="I76" s="26">
        <v>0</v>
      </c>
      <c r="J76" s="34">
        <v>0</v>
      </c>
      <c r="K76" s="55"/>
      <c r="L76" s="124">
        <v>1</v>
      </c>
      <c r="M76" s="125">
        <f t="shared" si="34"/>
        <v>0.20547945205479451</v>
      </c>
      <c r="N76" s="124" t="str">
        <f t="shared" si="35"/>
        <v/>
      </c>
      <c r="O76" s="124">
        <f t="shared" si="41"/>
        <v>0</v>
      </c>
      <c r="P76" s="125">
        <f t="shared" si="42"/>
        <v>0</v>
      </c>
      <c r="Q76" s="124" t="str">
        <f t="shared" si="43"/>
        <v/>
      </c>
      <c r="R76" s="124">
        <f t="shared" si="44"/>
        <v>0</v>
      </c>
      <c r="S76" s="125">
        <f t="shared" si="45"/>
        <v>0</v>
      </c>
      <c r="T76" s="35" t="str">
        <f t="shared" si="46"/>
        <v/>
      </c>
      <c r="V76" s="33">
        <f t="shared" si="47"/>
        <v>73</v>
      </c>
      <c r="W76" s="59">
        <f t="shared" si="36"/>
        <v>0.20547945205479451</v>
      </c>
      <c r="X76" s="57">
        <f t="shared" si="48"/>
        <v>13.654219739726019</v>
      </c>
      <c r="Y76" s="58">
        <f t="shared" si="49"/>
        <v>0</v>
      </c>
      <c r="Z76" s="58">
        <f t="shared" si="50"/>
        <v>0</v>
      </c>
      <c r="AA76" s="58">
        <f t="shared" si="37"/>
        <v>51</v>
      </c>
      <c r="AB76" s="59">
        <f t="shared" si="38"/>
        <v>0</v>
      </c>
      <c r="AC76" s="57">
        <f t="shared" si="51"/>
        <v>14.681617000000013</v>
      </c>
      <c r="AD76" s="58">
        <f t="shared" si="52"/>
        <v>0</v>
      </c>
      <c r="AE76" s="58">
        <f t="shared" si="53"/>
        <v>0</v>
      </c>
      <c r="AF76" s="58">
        <f t="shared" si="39"/>
        <v>22</v>
      </c>
      <c r="AG76" s="58">
        <f t="shared" si="40"/>
        <v>0</v>
      </c>
      <c r="AH76" s="62">
        <f t="shared" si="54"/>
        <v>0</v>
      </c>
      <c r="AI76" s="57">
        <f t="shared" si="55"/>
        <v>14.681616999999978</v>
      </c>
      <c r="AJ76" s="58">
        <f t="shared" si="56"/>
        <v>0</v>
      </c>
      <c r="AL76" s="3" t="str">
        <f t="shared" si="33"/>
        <v/>
      </c>
    </row>
    <row r="77" spans="1:38" ht="14.1" customHeight="1" x14ac:dyDescent="0.2">
      <c r="A77" s="66" t="s">
        <v>79</v>
      </c>
      <c r="B77" s="103" t="s">
        <v>69</v>
      </c>
      <c r="C77" s="26">
        <f t="shared" si="57"/>
        <v>40</v>
      </c>
      <c r="D77" s="26">
        <f t="shared" si="58"/>
        <v>64</v>
      </c>
      <c r="E77" s="26">
        <f t="shared" si="59"/>
        <v>69</v>
      </c>
      <c r="F77" s="104" t="s">
        <v>13</v>
      </c>
      <c r="G77" s="104" t="s">
        <v>14</v>
      </c>
      <c r="H77" s="26">
        <v>5</v>
      </c>
      <c r="I77" s="26">
        <v>0</v>
      </c>
      <c r="J77" s="34">
        <v>0</v>
      </c>
      <c r="K77" s="55"/>
      <c r="L77" s="124">
        <v>1</v>
      </c>
      <c r="M77" s="125">
        <f t="shared" si="34"/>
        <v>0.20547945205479451</v>
      </c>
      <c r="N77" s="124" t="str">
        <f t="shared" si="35"/>
        <v/>
      </c>
      <c r="O77" s="124">
        <f t="shared" si="41"/>
        <v>0</v>
      </c>
      <c r="P77" s="125">
        <f t="shared" si="42"/>
        <v>0</v>
      </c>
      <c r="Q77" s="124" t="str">
        <f t="shared" si="43"/>
        <v/>
      </c>
      <c r="R77" s="124">
        <f t="shared" si="44"/>
        <v>0</v>
      </c>
      <c r="S77" s="125">
        <f t="shared" si="45"/>
        <v>0</v>
      </c>
      <c r="T77" s="35" t="str">
        <f t="shared" si="46"/>
        <v/>
      </c>
      <c r="V77" s="33">
        <f t="shared" si="47"/>
        <v>73</v>
      </c>
      <c r="W77" s="59">
        <f t="shared" si="36"/>
        <v>0.20547945205479451</v>
      </c>
      <c r="X77" s="57">
        <f t="shared" si="48"/>
        <v>13.859699191780813</v>
      </c>
      <c r="Y77" s="58">
        <f t="shared" si="49"/>
        <v>0</v>
      </c>
      <c r="Z77" s="58">
        <f t="shared" si="50"/>
        <v>0</v>
      </c>
      <c r="AA77" s="58">
        <f t="shared" si="37"/>
        <v>51</v>
      </c>
      <c r="AB77" s="59">
        <f t="shared" si="38"/>
        <v>0</v>
      </c>
      <c r="AC77" s="57">
        <f t="shared" si="51"/>
        <v>14.681617000000013</v>
      </c>
      <c r="AD77" s="58">
        <f t="shared" si="52"/>
        <v>0</v>
      </c>
      <c r="AE77" s="58">
        <f t="shared" si="53"/>
        <v>0</v>
      </c>
      <c r="AF77" s="58">
        <f t="shared" si="39"/>
        <v>22</v>
      </c>
      <c r="AG77" s="58">
        <f t="shared" si="40"/>
        <v>0</v>
      </c>
      <c r="AH77" s="62">
        <f t="shared" si="54"/>
        <v>0</v>
      </c>
      <c r="AI77" s="57">
        <f t="shared" si="55"/>
        <v>14.681616999999978</v>
      </c>
      <c r="AJ77" s="58">
        <f t="shared" si="56"/>
        <v>0</v>
      </c>
      <c r="AL77" s="3" t="str">
        <f t="shared" si="33"/>
        <v/>
      </c>
    </row>
    <row r="78" spans="1:38" ht="14.1" customHeight="1" x14ac:dyDescent="0.2">
      <c r="A78" s="66" t="s">
        <v>79</v>
      </c>
      <c r="B78" s="103" t="s">
        <v>69</v>
      </c>
      <c r="C78" s="26">
        <f t="shared" si="57"/>
        <v>41</v>
      </c>
      <c r="D78" s="26">
        <f t="shared" si="58"/>
        <v>65</v>
      </c>
      <c r="E78" s="26">
        <f t="shared" si="59"/>
        <v>70</v>
      </c>
      <c r="F78" s="104" t="s">
        <v>13</v>
      </c>
      <c r="G78" s="104" t="s">
        <v>14</v>
      </c>
      <c r="H78" s="26">
        <v>2</v>
      </c>
      <c r="I78" s="26">
        <v>0</v>
      </c>
      <c r="J78" s="34">
        <v>0</v>
      </c>
      <c r="K78" s="55"/>
      <c r="L78" s="124">
        <v>1</v>
      </c>
      <c r="M78" s="125">
        <f t="shared" si="34"/>
        <v>0.20547945205479451</v>
      </c>
      <c r="N78" s="124">
        <f t="shared" si="35"/>
        <v>1</v>
      </c>
      <c r="O78" s="124">
        <f t="shared" si="41"/>
        <v>0</v>
      </c>
      <c r="P78" s="125">
        <f t="shared" si="42"/>
        <v>0</v>
      </c>
      <c r="Q78" s="124" t="str">
        <f t="shared" si="43"/>
        <v/>
      </c>
      <c r="R78" s="124">
        <f t="shared" si="44"/>
        <v>0</v>
      </c>
      <c r="S78" s="125">
        <f t="shared" si="45"/>
        <v>0</v>
      </c>
      <c r="T78" s="35" t="str">
        <f t="shared" si="46"/>
        <v/>
      </c>
      <c r="V78" s="33">
        <f t="shared" si="47"/>
        <v>73</v>
      </c>
      <c r="W78" s="59">
        <f t="shared" si="36"/>
        <v>0.20547945205479451</v>
      </c>
      <c r="X78" s="57">
        <f t="shared" si="48"/>
        <v>14.065178643835607</v>
      </c>
      <c r="Y78" s="58">
        <f t="shared" si="49"/>
        <v>1</v>
      </c>
      <c r="Z78" s="58">
        <f t="shared" si="50"/>
        <v>0</v>
      </c>
      <c r="AA78" s="58">
        <f t="shared" si="37"/>
        <v>51</v>
      </c>
      <c r="AB78" s="59">
        <f t="shared" si="38"/>
        <v>0</v>
      </c>
      <c r="AC78" s="57">
        <f t="shared" si="51"/>
        <v>14.681617000000013</v>
      </c>
      <c r="AD78" s="58">
        <f t="shared" si="52"/>
        <v>0</v>
      </c>
      <c r="AE78" s="58">
        <f t="shared" si="53"/>
        <v>0</v>
      </c>
      <c r="AF78" s="58">
        <f t="shared" si="39"/>
        <v>22</v>
      </c>
      <c r="AG78" s="58">
        <f t="shared" si="40"/>
        <v>0</v>
      </c>
      <c r="AH78" s="62">
        <f t="shared" si="54"/>
        <v>0</v>
      </c>
      <c r="AI78" s="57">
        <f t="shared" si="55"/>
        <v>14.681616999999978</v>
      </c>
      <c r="AJ78" s="58">
        <f t="shared" si="56"/>
        <v>0</v>
      </c>
      <c r="AL78" s="3" t="str">
        <f t="shared" si="33"/>
        <v/>
      </c>
    </row>
    <row r="79" spans="1:38" ht="14.1" customHeight="1" x14ac:dyDescent="0.2">
      <c r="A79" s="66" t="s">
        <v>79</v>
      </c>
      <c r="B79" s="103" t="s">
        <v>69</v>
      </c>
      <c r="C79" s="26">
        <f t="shared" si="57"/>
        <v>42</v>
      </c>
      <c r="D79" s="26">
        <f t="shared" si="58"/>
        <v>66</v>
      </c>
      <c r="E79" s="26">
        <f t="shared" si="59"/>
        <v>71</v>
      </c>
      <c r="F79" s="104" t="s">
        <v>13</v>
      </c>
      <c r="G79" s="104" t="s">
        <v>14</v>
      </c>
      <c r="H79" s="26">
        <v>5</v>
      </c>
      <c r="I79" s="26">
        <v>0</v>
      </c>
      <c r="J79" s="34">
        <v>0</v>
      </c>
      <c r="K79" s="55"/>
      <c r="L79" s="124">
        <v>1</v>
      </c>
      <c r="M79" s="125">
        <f t="shared" si="34"/>
        <v>0.20547945205479451</v>
      </c>
      <c r="N79" s="124" t="str">
        <f t="shared" si="35"/>
        <v/>
      </c>
      <c r="O79" s="124">
        <f t="shared" si="41"/>
        <v>0</v>
      </c>
      <c r="P79" s="125">
        <f t="shared" si="42"/>
        <v>0</v>
      </c>
      <c r="Q79" s="124" t="str">
        <f t="shared" si="43"/>
        <v/>
      </c>
      <c r="R79" s="124">
        <f t="shared" si="44"/>
        <v>0</v>
      </c>
      <c r="S79" s="125">
        <f t="shared" si="45"/>
        <v>0</v>
      </c>
      <c r="T79" s="35" t="str">
        <f t="shared" si="46"/>
        <v/>
      </c>
      <c r="V79" s="33">
        <f t="shared" si="47"/>
        <v>73</v>
      </c>
      <c r="W79" s="59">
        <f t="shared" si="36"/>
        <v>0.20547945205479451</v>
      </c>
      <c r="X79" s="57">
        <f t="shared" si="48"/>
        <v>14.270658095890401</v>
      </c>
      <c r="Y79" s="58">
        <f t="shared" si="49"/>
        <v>0</v>
      </c>
      <c r="Z79" s="58">
        <f t="shared" si="50"/>
        <v>0</v>
      </c>
      <c r="AA79" s="58">
        <f t="shared" si="37"/>
        <v>51</v>
      </c>
      <c r="AB79" s="59">
        <f t="shared" si="38"/>
        <v>0</v>
      </c>
      <c r="AC79" s="57">
        <f t="shared" si="51"/>
        <v>14.681617000000013</v>
      </c>
      <c r="AD79" s="58">
        <f t="shared" si="52"/>
        <v>0</v>
      </c>
      <c r="AE79" s="58">
        <f t="shared" si="53"/>
        <v>0</v>
      </c>
      <c r="AF79" s="58">
        <f t="shared" si="39"/>
        <v>22</v>
      </c>
      <c r="AG79" s="58">
        <f t="shared" si="40"/>
        <v>0</v>
      </c>
      <c r="AH79" s="62">
        <f t="shared" si="54"/>
        <v>0</v>
      </c>
      <c r="AI79" s="57">
        <f t="shared" si="55"/>
        <v>14.681616999999978</v>
      </c>
      <c r="AJ79" s="58">
        <f t="shared" si="56"/>
        <v>0</v>
      </c>
      <c r="AL79" s="3" t="str">
        <f t="shared" si="33"/>
        <v/>
      </c>
    </row>
    <row r="80" spans="1:38" ht="14.1" customHeight="1" x14ac:dyDescent="0.2">
      <c r="A80" s="66" t="s">
        <v>79</v>
      </c>
      <c r="B80" s="103" t="s">
        <v>69</v>
      </c>
      <c r="C80" s="26">
        <f t="shared" si="57"/>
        <v>43</v>
      </c>
      <c r="D80" s="26">
        <f t="shared" si="58"/>
        <v>67</v>
      </c>
      <c r="E80" s="26">
        <f t="shared" si="59"/>
        <v>72</v>
      </c>
      <c r="F80" s="104" t="s">
        <v>13</v>
      </c>
      <c r="G80" s="104" t="s">
        <v>14</v>
      </c>
      <c r="H80" s="26">
        <v>1</v>
      </c>
      <c r="I80" s="26">
        <v>0</v>
      </c>
      <c r="J80" s="34">
        <v>0</v>
      </c>
      <c r="K80" s="55"/>
      <c r="L80" s="124">
        <v>1</v>
      </c>
      <c r="M80" s="125">
        <f t="shared" si="34"/>
        <v>0.20547945205479451</v>
      </c>
      <c r="N80" s="124" t="str">
        <f t="shared" si="35"/>
        <v/>
      </c>
      <c r="O80" s="124">
        <f t="shared" si="41"/>
        <v>0</v>
      </c>
      <c r="P80" s="125">
        <f t="shared" si="42"/>
        <v>0</v>
      </c>
      <c r="Q80" s="124" t="str">
        <f t="shared" si="43"/>
        <v/>
      </c>
      <c r="R80" s="124">
        <f t="shared" si="44"/>
        <v>0</v>
      </c>
      <c r="S80" s="125">
        <f t="shared" si="45"/>
        <v>0</v>
      </c>
      <c r="T80" s="35" t="str">
        <f t="shared" si="46"/>
        <v/>
      </c>
      <c r="V80" s="33">
        <f t="shared" si="47"/>
        <v>73</v>
      </c>
      <c r="W80" s="59">
        <f t="shared" si="36"/>
        <v>0.20547945205479451</v>
      </c>
      <c r="X80" s="57">
        <f t="shared" si="48"/>
        <v>14.476137547945195</v>
      </c>
      <c r="Y80" s="58">
        <f t="shared" si="49"/>
        <v>0</v>
      </c>
      <c r="Z80" s="58">
        <f t="shared" si="50"/>
        <v>0</v>
      </c>
      <c r="AA80" s="58">
        <f t="shared" si="37"/>
        <v>51</v>
      </c>
      <c r="AB80" s="59">
        <f t="shared" si="38"/>
        <v>0</v>
      </c>
      <c r="AC80" s="57">
        <f t="shared" si="51"/>
        <v>14.681617000000013</v>
      </c>
      <c r="AD80" s="58">
        <f t="shared" si="52"/>
        <v>0</v>
      </c>
      <c r="AE80" s="58">
        <f t="shared" si="53"/>
        <v>0</v>
      </c>
      <c r="AF80" s="58">
        <f t="shared" si="39"/>
        <v>22</v>
      </c>
      <c r="AG80" s="58">
        <f t="shared" si="40"/>
        <v>0</v>
      </c>
      <c r="AH80" s="62">
        <f t="shared" si="54"/>
        <v>0</v>
      </c>
      <c r="AI80" s="57">
        <f t="shared" si="55"/>
        <v>14.681616999999978</v>
      </c>
      <c r="AJ80" s="58">
        <f t="shared" si="56"/>
        <v>0</v>
      </c>
      <c r="AL80" s="3" t="str">
        <f t="shared" si="33"/>
        <v/>
      </c>
    </row>
    <row r="81" spans="1:38" ht="14.1" customHeight="1" x14ac:dyDescent="0.2">
      <c r="A81" s="66" t="s">
        <v>79</v>
      </c>
      <c r="B81" s="103" t="s">
        <v>69</v>
      </c>
      <c r="C81" s="26">
        <f t="shared" si="57"/>
        <v>44</v>
      </c>
      <c r="D81" s="26">
        <f t="shared" si="58"/>
        <v>68</v>
      </c>
      <c r="E81" s="26">
        <f t="shared" si="59"/>
        <v>73</v>
      </c>
      <c r="F81" s="104" t="s">
        <v>13</v>
      </c>
      <c r="G81" s="104" t="s">
        <v>14</v>
      </c>
      <c r="H81" s="26">
        <v>7</v>
      </c>
      <c r="I81" s="26">
        <v>0</v>
      </c>
      <c r="J81" s="34">
        <v>0</v>
      </c>
      <c r="K81" s="55"/>
      <c r="L81" s="124">
        <v>1</v>
      </c>
      <c r="M81" s="125">
        <f t="shared" si="34"/>
        <v>0.20547945205479451</v>
      </c>
      <c r="N81" s="124" t="str">
        <f t="shared" si="35"/>
        <v/>
      </c>
      <c r="O81" s="124">
        <f t="shared" si="41"/>
        <v>0</v>
      </c>
      <c r="P81" s="125">
        <f t="shared" si="42"/>
        <v>0</v>
      </c>
      <c r="Q81" s="124" t="str">
        <f t="shared" si="43"/>
        <v/>
      </c>
      <c r="R81" s="124">
        <f t="shared" si="44"/>
        <v>0</v>
      </c>
      <c r="S81" s="125">
        <f t="shared" si="45"/>
        <v>0</v>
      </c>
      <c r="T81" s="35" t="str">
        <f t="shared" si="46"/>
        <v/>
      </c>
      <c r="V81" s="33">
        <f t="shared" si="47"/>
        <v>73</v>
      </c>
      <c r="W81" s="59">
        <f t="shared" si="36"/>
        <v>0.20547945205479451</v>
      </c>
      <c r="X81" s="57">
        <f t="shared" si="48"/>
        <v>14.681616999999989</v>
      </c>
      <c r="Y81" s="58">
        <f t="shared" si="49"/>
        <v>0</v>
      </c>
      <c r="Z81" s="58">
        <f t="shared" si="50"/>
        <v>0</v>
      </c>
      <c r="AA81" s="58">
        <f t="shared" si="37"/>
        <v>51</v>
      </c>
      <c r="AB81" s="59">
        <f t="shared" si="38"/>
        <v>0</v>
      </c>
      <c r="AC81" s="57">
        <f t="shared" si="51"/>
        <v>14.681617000000013</v>
      </c>
      <c r="AD81" s="58">
        <f t="shared" si="52"/>
        <v>0</v>
      </c>
      <c r="AE81" s="58">
        <f t="shared" si="53"/>
        <v>0</v>
      </c>
      <c r="AF81" s="58">
        <f t="shared" si="39"/>
        <v>22</v>
      </c>
      <c r="AG81" s="58">
        <f t="shared" si="40"/>
        <v>0</v>
      </c>
      <c r="AH81" s="62">
        <f t="shared" si="54"/>
        <v>0</v>
      </c>
      <c r="AI81" s="57">
        <f t="shared" si="55"/>
        <v>14.681616999999978</v>
      </c>
      <c r="AJ81" s="58">
        <f t="shared" si="56"/>
        <v>0</v>
      </c>
      <c r="AL81" s="3" t="str">
        <f t="shared" si="33"/>
        <v/>
      </c>
    </row>
    <row r="82" spans="1:38" ht="14.1" customHeight="1" x14ac:dyDescent="0.2">
      <c r="A82" s="66" t="s">
        <v>79</v>
      </c>
      <c r="B82" s="103" t="s">
        <v>90</v>
      </c>
      <c r="C82" s="26">
        <v>1</v>
      </c>
      <c r="D82" s="26">
        <v>1</v>
      </c>
      <c r="E82" s="26">
        <v>1</v>
      </c>
      <c r="F82" s="104" t="s">
        <v>13</v>
      </c>
      <c r="G82" s="104" t="s">
        <v>14</v>
      </c>
      <c r="H82" s="26">
        <v>4</v>
      </c>
      <c r="I82" s="26">
        <v>1</v>
      </c>
      <c r="J82" s="34">
        <v>0</v>
      </c>
      <c r="K82" s="55"/>
      <c r="L82" s="124">
        <v>1</v>
      </c>
      <c r="M82" s="125">
        <f t="shared" si="34"/>
        <v>1</v>
      </c>
      <c r="N82" s="124">
        <f t="shared" si="35"/>
        <v>1</v>
      </c>
      <c r="O82" s="124">
        <f t="shared" si="41"/>
        <v>1</v>
      </c>
      <c r="P82" s="125">
        <f t="shared" si="42"/>
        <v>1</v>
      </c>
      <c r="Q82" s="124">
        <f t="shared" si="43"/>
        <v>1</v>
      </c>
      <c r="R82" s="124">
        <f t="shared" si="44"/>
        <v>1</v>
      </c>
      <c r="S82" s="125">
        <f t="shared" si="45"/>
        <v>1</v>
      </c>
      <c r="T82" s="35">
        <f t="shared" si="46"/>
        <v>1</v>
      </c>
      <c r="V82" s="33">
        <f t="shared" si="47"/>
        <v>12</v>
      </c>
      <c r="W82" s="59">
        <f t="shared" si="36"/>
        <v>1</v>
      </c>
      <c r="X82" s="57">
        <f t="shared" si="48"/>
        <v>15.681616999999989</v>
      </c>
      <c r="Y82" s="58">
        <f t="shared" si="49"/>
        <v>1</v>
      </c>
      <c r="Z82" s="58">
        <f t="shared" si="50"/>
        <v>1</v>
      </c>
      <c r="AA82" s="58">
        <f t="shared" si="37"/>
        <v>7</v>
      </c>
      <c r="AB82" s="59">
        <f t="shared" si="38"/>
        <v>1</v>
      </c>
      <c r="AC82" s="57">
        <f t="shared" si="51"/>
        <v>15.681617000000013</v>
      </c>
      <c r="AD82" s="58">
        <f t="shared" si="52"/>
        <v>1</v>
      </c>
      <c r="AE82" s="58">
        <f t="shared" si="53"/>
        <v>1</v>
      </c>
      <c r="AF82" s="58">
        <f t="shared" si="39"/>
        <v>7</v>
      </c>
      <c r="AG82" s="58">
        <f t="shared" si="40"/>
        <v>7</v>
      </c>
      <c r="AH82" s="62">
        <f t="shared" si="54"/>
        <v>1</v>
      </c>
      <c r="AI82" s="57">
        <f t="shared" si="55"/>
        <v>15.681616999999978</v>
      </c>
      <c r="AJ82" s="58">
        <f t="shared" si="56"/>
        <v>1</v>
      </c>
      <c r="AL82" s="3">
        <f t="shared" si="33"/>
        <v>7</v>
      </c>
    </row>
    <row r="83" spans="1:38" ht="14.1" customHeight="1" x14ac:dyDescent="0.2">
      <c r="A83" s="66" t="s">
        <v>79</v>
      </c>
      <c r="B83" s="103" t="s">
        <v>90</v>
      </c>
      <c r="C83" s="26">
        <f t="shared" si="57"/>
        <v>2</v>
      </c>
      <c r="D83" s="26">
        <f t="shared" si="58"/>
        <v>2</v>
      </c>
      <c r="E83" s="26">
        <f t="shared" si="59"/>
        <v>2</v>
      </c>
      <c r="F83" s="104" t="s">
        <v>13</v>
      </c>
      <c r="G83" s="104" t="s">
        <v>14</v>
      </c>
      <c r="H83" s="26">
        <v>5</v>
      </c>
      <c r="I83" s="26">
        <v>1</v>
      </c>
      <c r="J83" s="34">
        <v>0</v>
      </c>
      <c r="K83" s="55"/>
      <c r="L83" s="124">
        <v>1</v>
      </c>
      <c r="M83" s="125">
        <f t="shared" si="34"/>
        <v>1</v>
      </c>
      <c r="N83" s="124">
        <f t="shared" si="35"/>
        <v>1</v>
      </c>
      <c r="O83" s="124">
        <f t="shared" si="41"/>
        <v>1</v>
      </c>
      <c r="P83" s="125">
        <f t="shared" si="42"/>
        <v>1</v>
      </c>
      <c r="Q83" s="124">
        <f t="shared" si="43"/>
        <v>1</v>
      </c>
      <c r="R83" s="124">
        <f t="shared" si="44"/>
        <v>1</v>
      </c>
      <c r="S83" s="125">
        <f t="shared" si="45"/>
        <v>1</v>
      </c>
      <c r="T83" s="35">
        <f t="shared" si="46"/>
        <v>1</v>
      </c>
      <c r="V83" s="33">
        <f t="shared" si="47"/>
        <v>12</v>
      </c>
      <c r="W83" s="59">
        <f t="shared" si="36"/>
        <v>1</v>
      </c>
      <c r="X83" s="57">
        <f t="shared" si="48"/>
        <v>16.681616999999989</v>
      </c>
      <c r="Y83" s="58">
        <f t="shared" si="49"/>
        <v>1</v>
      </c>
      <c r="Z83" s="58">
        <f t="shared" si="50"/>
        <v>1</v>
      </c>
      <c r="AA83" s="58">
        <f t="shared" si="37"/>
        <v>7</v>
      </c>
      <c r="AB83" s="59">
        <f t="shared" si="38"/>
        <v>1</v>
      </c>
      <c r="AC83" s="57">
        <f t="shared" si="51"/>
        <v>16.681617000000013</v>
      </c>
      <c r="AD83" s="58">
        <f t="shared" si="52"/>
        <v>1</v>
      </c>
      <c r="AE83" s="58">
        <f t="shared" si="53"/>
        <v>1</v>
      </c>
      <c r="AF83" s="58">
        <f t="shared" si="39"/>
        <v>7</v>
      </c>
      <c r="AG83" s="58">
        <f t="shared" si="40"/>
        <v>7</v>
      </c>
      <c r="AH83" s="62">
        <f t="shared" si="54"/>
        <v>1</v>
      </c>
      <c r="AI83" s="57">
        <f t="shared" si="55"/>
        <v>16.681616999999978</v>
      </c>
      <c r="AJ83" s="58">
        <f t="shared" si="56"/>
        <v>1</v>
      </c>
      <c r="AL83" s="3">
        <f t="shared" si="33"/>
        <v>7</v>
      </c>
    </row>
    <row r="84" spans="1:38" ht="14.1" customHeight="1" x14ac:dyDescent="0.2">
      <c r="A84" s="66" t="s">
        <v>79</v>
      </c>
      <c r="B84" s="103" t="s">
        <v>90</v>
      </c>
      <c r="C84" s="26">
        <f t="shared" si="57"/>
        <v>3</v>
      </c>
      <c r="D84" s="26">
        <f t="shared" si="58"/>
        <v>3</v>
      </c>
      <c r="E84" s="26">
        <f t="shared" si="59"/>
        <v>3</v>
      </c>
      <c r="F84" s="104" t="s">
        <v>13</v>
      </c>
      <c r="G84" s="104" t="s">
        <v>14</v>
      </c>
      <c r="H84" s="26">
        <v>6</v>
      </c>
      <c r="I84" s="26">
        <v>1</v>
      </c>
      <c r="J84" s="34">
        <v>0</v>
      </c>
      <c r="K84" s="55"/>
      <c r="L84" s="124">
        <v>1</v>
      </c>
      <c r="M84" s="125">
        <f t="shared" si="34"/>
        <v>1</v>
      </c>
      <c r="N84" s="124">
        <f t="shared" si="35"/>
        <v>1</v>
      </c>
      <c r="O84" s="124">
        <f t="shared" si="41"/>
        <v>1</v>
      </c>
      <c r="P84" s="125">
        <f t="shared" si="42"/>
        <v>1</v>
      </c>
      <c r="Q84" s="124">
        <f t="shared" si="43"/>
        <v>1</v>
      </c>
      <c r="R84" s="124">
        <f t="shared" si="44"/>
        <v>1</v>
      </c>
      <c r="S84" s="125">
        <f t="shared" si="45"/>
        <v>1</v>
      </c>
      <c r="T84" s="35">
        <f t="shared" si="46"/>
        <v>1</v>
      </c>
      <c r="V84" s="33">
        <f t="shared" si="47"/>
        <v>12</v>
      </c>
      <c r="W84" s="59">
        <f t="shared" si="36"/>
        <v>1</v>
      </c>
      <c r="X84" s="57">
        <f t="shared" si="48"/>
        <v>17.681616999999989</v>
      </c>
      <c r="Y84" s="58">
        <f t="shared" si="49"/>
        <v>1</v>
      </c>
      <c r="Z84" s="58">
        <f t="shared" si="50"/>
        <v>1</v>
      </c>
      <c r="AA84" s="58">
        <f t="shared" si="37"/>
        <v>7</v>
      </c>
      <c r="AB84" s="59">
        <f t="shared" si="38"/>
        <v>1</v>
      </c>
      <c r="AC84" s="57">
        <f t="shared" si="51"/>
        <v>17.681617000000013</v>
      </c>
      <c r="AD84" s="58">
        <f t="shared" si="52"/>
        <v>1</v>
      </c>
      <c r="AE84" s="58">
        <f t="shared" si="53"/>
        <v>1</v>
      </c>
      <c r="AF84" s="58">
        <f t="shared" si="39"/>
        <v>7</v>
      </c>
      <c r="AG84" s="58">
        <f t="shared" si="40"/>
        <v>7</v>
      </c>
      <c r="AH84" s="62">
        <f t="shared" si="54"/>
        <v>1</v>
      </c>
      <c r="AI84" s="57">
        <f t="shared" si="55"/>
        <v>17.681616999999978</v>
      </c>
      <c r="AJ84" s="58">
        <f t="shared" si="56"/>
        <v>1</v>
      </c>
      <c r="AL84" s="3">
        <f t="shared" si="33"/>
        <v>7</v>
      </c>
    </row>
    <row r="85" spans="1:38" ht="14.1" customHeight="1" x14ac:dyDescent="0.2">
      <c r="A85" s="66" t="s">
        <v>79</v>
      </c>
      <c r="B85" s="103" t="s">
        <v>90</v>
      </c>
      <c r="C85" s="26">
        <f t="shared" si="57"/>
        <v>4</v>
      </c>
      <c r="D85" s="26">
        <f t="shared" si="58"/>
        <v>4</v>
      </c>
      <c r="E85" s="26">
        <f t="shared" si="59"/>
        <v>4</v>
      </c>
      <c r="F85" s="104" t="s">
        <v>13</v>
      </c>
      <c r="G85" s="104" t="s">
        <v>14</v>
      </c>
      <c r="H85" s="26">
        <v>3</v>
      </c>
      <c r="I85" s="26">
        <v>1</v>
      </c>
      <c r="J85" s="34">
        <v>0</v>
      </c>
      <c r="K85" s="55"/>
      <c r="L85" s="124">
        <v>1</v>
      </c>
      <c r="M85" s="125">
        <f t="shared" si="34"/>
        <v>1</v>
      </c>
      <c r="N85" s="124">
        <f t="shared" si="35"/>
        <v>1</v>
      </c>
      <c r="O85" s="124">
        <f t="shared" si="41"/>
        <v>1</v>
      </c>
      <c r="P85" s="125">
        <f t="shared" si="42"/>
        <v>1</v>
      </c>
      <c r="Q85" s="124">
        <f t="shared" si="43"/>
        <v>1</v>
      </c>
      <c r="R85" s="124">
        <f t="shared" si="44"/>
        <v>1</v>
      </c>
      <c r="S85" s="125">
        <f t="shared" si="45"/>
        <v>1</v>
      </c>
      <c r="T85" s="35">
        <f t="shared" si="46"/>
        <v>1</v>
      </c>
      <c r="V85" s="33">
        <f t="shared" si="47"/>
        <v>12</v>
      </c>
      <c r="W85" s="59">
        <f t="shared" si="36"/>
        <v>1</v>
      </c>
      <c r="X85" s="57">
        <f t="shared" si="48"/>
        <v>18.681616999999989</v>
      </c>
      <c r="Y85" s="58">
        <f t="shared" si="49"/>
        <v>1</v>
      </c>
      <c r="Z85" s="58">
        <f t="shared" si="50"/>
        <v>1</v>
      </c>
      <c r="AA85" s="58">
        <f t="shared" si="37"/>
        <v>7</v>
      </c>
      <c r="AB85" s="59">
        <f t="shared" si="38"/>
        <v>1</v>
      </c>
      <c r="AC85" s="57">
        <f t="shared" si="51"/>
        <v>18.681617000000013</v>
      </c>
      <c r="AD85" s="58">
        <f t="shared" si="52"/>
        <v>1</v>
      </c>
      <c r="AE85" s="58">
        <f t="shared" si="53"/>
        <v>1</v>
      </c>
      <c r="AF85" s="58">
        <f t="shared" si="39"/>
        <v>7</v>
      </c>
      <c r="AG85" s="58">
        <f t="shared" si="40"/>
        <v>7</v>
      </c>
      <c r="AH85" s="62">
        <f t="shared" si="54"/>
        <v>1</v>
      </c>
      <c r="AI85" s="57">
        <f t="shared" si="55"/>
        <v>18.681616999999978</v>
      </c>
      <c r="AJ85" s="58">
        <f t="shared" si="56"/>
        <v>1</v>
      </c>
      <c r="AL85" s="3">
        <f t="shared" si="33"/>
        <v>7</v>
      </c>
    </row>
    <row r="86" spans="1:38" ht="14.1" customHeight="1" x14ac:dyDescent="0.2">
      <c r="A86" s="66" t="s">
        <v>79</v>
      </c>
      <c r="B86" s="103" t="s">
        <v>90</v>
      </c>
      <c r="C86" s="26">
        <f t="shared" si="57"/>
        <v>5</v>
      </c>
      <c r="D86" s="26">
        <f t="shared" si="58"/>
        <v>5</v>
      </c>
      <c r="E86" s="26">
        <f t="shared" si="59"/>
        <v>5</v>
      </c>
      <c r="F86" s="104" t="s">
        <v>13</v>
      </c>
      <c r="G86" s="104" t="s">
        <v>14</v>
      </c>
      <c r="H86" s="26">
        <v>1</v>
      </c>
      <c r="I86" s="26">
        <v>1</v>
      </c>
      <c r="J86" s="34">
        <v>0</v>
      </c>
      <c r="K86" s="55"/>
      <c r="L86" s="124">
        <v>1</v>
      </c>
      <c r="M86" s="125">
        <f t="shared" si="34"/>
        <v>1</v>
      </c>
      <c r="N86" s="124">
        <f t="shared" si="35"/>
        <v>1</v>
      </c>
      <c r="O86" s="124">
        <f t="shared" si="41"/>
        <v>1</v>
      </c>
      <c r="P86" s="125">
        <f t="shared" si="42"/>
        <v>1</v>
      </c>
      <c r="Q86" s="124">
        <f t="shared" si="43"/>
        <v>1</v>
      </c>
      <c r="R86" s="124">
        <f t="shared" si="44"/>
        <v>1</v>
      </c>
      <c r="S86" s="125">
        <f t="shared" si="45"/>
        <v>1</v>
      </c>
      <c r="T86" s="35">
        <f t="shared" si="46"/>
        <v>1</v>
      </c>
      <c r="V86" s="33">
        <f t="shared" si="47"/>
        <v>12</v>
      </c>
      <c r="W86" s="59">
        <f t="shared" si="36"/>
        <v>1</v>
      </c>
      <c r="X86" s="57">
        <f t="shared" si="48"/>
        <v>19.681616999999989</v>
      </c>
      <c r="Y86" s="58">
        <f t="shared" si="49"/>
        <v>1</v>
      </c>
      <c r="Z86" s="58">
        <f t="shared" si="50"/>
        <v>1</v>
      </c>
      <c r="AA86" s="58">
        <f t="shared" si="37"/>
        <v>7</v>
      </c>
      <c r="AB86" s="59">
        <f t="shared" si="38"/>
        <v>1</v>
      </c>
      <c r="AC86" s="57">
        <f t="shared" si="51"/>
        <v>19.681617000000013</v>
      </c>
      <c r="AD86" s="58">
        <f t="shared" si="52"/>
        <v>1</v>
      </c>
      <c r="AE86" s="58">
        <f t="shared" si="53"/>
        <v>1</v>
      </c>
      <c r="AF86" s="58">
        <f t="shared" si="39"/>
        <v>7</v>
      </c>
      <c r="AG86" s="58">
        <f t="shared" si="40"/>
        <v>7</v>
      </c>
      <c r="AH86" s="62">
        <f t="shared" si="54"/>
        <v>1</v>
      </c>
      <c r="AI86" s="57">
        <f t="shared" si="55"/>
        <v>19.681616999999978</v>
      </c>
      <c r="AJ86" s="58">
        <f t="shared" si="56"/>
        <v>1</v>
      </c>
      <c r="AL86" s="3">
        <f t="shared" si="33"/>
        <v>7</v>
      </c>
    </row>
    <row r="87" spans="1:38" ht="14.1" customHeight="1" x14ac:dyDescent="0.2">
      <c r="A87" s="66" t="s">
        <v>79</v>
      </c>
      <c r="B87" s="103" t="s">
        <v>90</v>
      </c>
      <c r="C87" s="26">
        <f t="shared" si="57"/>
        <v>6</v>
      </c>
      <c r="D87" s="26">
        <f t="shared" si="58"/>
        <v>6</v>
      </c>
      <c r="E87" s="26">
        <f t="shared" si="59"/>
        <v>6</v>
      </c>
      <c r="F87" s="104" t="s">
        <v>13</v>
      </c>
      <c r="G87" s="104" t="s">
        <v>14</v>
      </c>
      <c r="H87" s="26">
        <v>1</v>
      </c>
      <c r="I87" s="26">
        <v>1</v>
      </c>
      <c r="J87" s="34">
        <v>0</v>
      </c>
      <c r="K87" s="55"/>
      <c r="L87" s="124">
        <v>1</v>
      </c>
      <c r="M87" s="125">
        <f t="shared" si="34"/>
        <v>1</v>
      </c>
      <c r="N87" s="124">
        <f t="shared" si="35"/>
        <v>1</v>
      </c>
      <c r="O87" s="124">
        <f t="shared" si="41"/>
        <v>1</v>
      </c>
      <c r="P87" s="125">
        <f t="shared" si="42"/>
        <v>1</v>
      </c>
      <c r="Q87" s="124">
        <f t="shared" si="43"/>
        <v>1</v>
      </c>
      <c r="R87" s="124">
        <f t="shared" si="44"/>
        <v>1</v>
      </c>
      <c r="S87" s="125">
        <f t="shared" si="45"/>
        <v>1</v>
      </c>
      <c r="T87" s="35">
        <f t="shared" si="46"/>
        <v>1</v>
      </c>
      <c r="V87" s="33">
        <f t="shared" si="47"/>
        <v>12</v>
      </c>
      <c r="W87" s="59">
        <f t="shared" si="36"/>
        <v>1</v>
      </c>
      <c r="X87" s="57">
        <f t="shared" si="48"/>
        <v>20.681616999999989</v>
      </c>
      <c r="Y87" s="58">
        <f t="shared" si="49"/>
        <v>1</v>
      </c>
      <c r="Z87" s="58">
        <f t="shared" si="50"/>
        <v>1</v>
      </c>
      <c r="AA87" s="58">
        <f t="shared" si="37"/>
        <v>7</v>
      </c>
      <c r="AB87" s="59">
        <f t="shared" si="38"/>
        <v>1</v>
      </c>
      <c r="AC87" s="57">
        <f t="shared" si="51"/>
        <v>20.681617000000013</v>
      </c>
      <c r="AD87" s="58">
        <f t="shared" si="52"/>
        <v>1</v>
      </c>
      <c r="AE87" s="58">
        <f t="shared" si="53"/>
        <v>1</v>
      </c>
      <c r="AF87" s="58">
        <f t="shared" si="39"/>
        <v>7</v>
      </c>
      <c r="AG87" s="58">
        <f t="shared" si="40"/>
        <v>7</v>
      </c>
      <c r="AH87" s="62">
        <f t="shared" si="54"/>
        <v>1</v>
      </c>
      <c r="AI87" s="57">
        <f t="shared" si="55"/>
        <v>20.681616999999978</v>
      </c>
      <c r="AJ87" s="58">
        <f t="shared" si="56"/>
        <v>1</v>
      </c>
      <c r="AL87" s="3">
        <f t="shared" si="33"/>
        <v>7</v>
      </c>
    </row>
    <row r="88" spans="1:38" ht="14.1" customHeight="1" x14ac:dyDescent="0.2">
      <c r="A88" s="66" t="s">
        <v>79</v>
      </c>
      <c r="B88" s="103" t="s">
        <v>90</v>
      </c>
      <c r="C88" s="26">
        <f t="shared" si="57"/>
        <v>7</v>
      </c>
      <c r="D88" s="26">
        <f t="shared" si="58"/>
        <v>7</v>
      </c>
      <c r="E88" s="26">
        <f t="shared" si="59"/>
        <v>7</v>
      </c>
      <c r="F88" s="104" t="s">
        <v>13</v>
      </c>
      <c r="G88" s="104" t="s">
        <v>14</v>
      </c>
      <c r="H88" s="26">
        <v>5</v>
      </c>
      <c r="I88" s="26">
        <v>1</v>
      </c>
      <c r="J88" s="34">
        <v>0</v>
      </c>
      <c r="K88" s="55"/>
      <c r="L88" s="124">
        <v>1</v>
      </c>
      <c r="M88" s="125">
        <f t="shared" si="34"/>
        <v>1</v>
      </c>
      <c r="N88" s="124">
        <f t="shared" si="35"/>
        <v>1</v>
      </c>
      <c r="O88" s="124">
        <f t="shared" si="41"/>
        <v>1</v>
      </c>
      <c r="P88" s="125">
        <f t="shared" si="42"/>
        <v>1</v>
      </c>
      <c r="Q88" s="124">
        <f t="shared" si="43"/>
        <v>1</v>
      </c>
      <c r="R88" s="124">
        <f t="shared" si="44"/>
        <v>1</v>
      </c>
      <c r="S88" s="125">
        <f t="shared" si="45"/>
        <v>1</v>
      </c>
      <c r="T88" s="35">
        <f t="shared" si="46"/>
        <v>1</v>
      </c>
      <c r="V88" s="33">
        <f t="shared" si="47"/>
        <v>12</v>
      </c>
      <c r="W88" s="59">
        <f t="shared" si="36"/>
        <v>1</v>
      </c>
      <c r="X88" s="57">
        <f t="shared" si="48"/>
        <v>21.681616999999989</v>
      </c>
      <c r="Y88" s="58">
        <f t="shared" si="49"/>
        <v>1</v>
      </c>
      <c r="Z88" s="58">
        <f t="shared" si="50"/>
        <v>1</v>
      </c>
      <c r="AA88" s="58">
        <f t="shared" si="37"/>
        <v>7</v>
      </c>
      <c r="AB88" s="59">
        <f t="shared" si="38"/>
        <v>1</v>
      </c>
      <c r="AC88" s="57">
        <f t="shared" si="51"/>
        <v>21.681617000000013</v>
      </c>
      <c r="AD88" s="58">
        <f t="shared" si="52"/>
        <v>1</v>
      </c>
      <c r="AE88" s="58">
        <f t="shared" si="53"/>
        <v>1</v>
      </c>
      <c r="AF88" s="58">
        <f t="shared" si="39"/>
        <v>7</v>
      </c>
      <c r="AG88" s="58">
        <f t="shared" si="40"/>
        <v>7</v>
      </c>
      <c r="AH88" s="62">
        <f t="shared" si="54"/>
        <v>1</v>
      </c>
      <c r="AI88" s="57">
        <f t="shared" si="55"/>
        <v>21.681616999999978</v>
      </c>
      <c r="AJ88" s="58">
        <f t="shared" si="56"/>
        <v>1</v>
      </c>
      <c r="AL88" s="3">
        <f t="shared" si="33"/>
        <v>7</v>
      </c>
    </row>
    <row r="89" spans="1:38" ht="14.1" customHeight="1" x14ac:dyDescent="0.2">
      <c r="A89" s="66" t="s">
        <v>79</v>
      </c>
      <c r="B89" s="103" t="s">
        <v>90</v>
      </c>
      <c r="C89" s="26">
        <f t="shared" si="57"/>
        <v>8</v>
      </c>
      <c r="D89" s="26">
        <f t="shared" si="58"/>
        <v>8</v>
      </c>
      <c r="E89" s="26">
        <f t="shared" si="59"/>
        <v>8</v>
      </c>
      <c r="F89" s="104" t="s">
        <v>13</v>
      </c>
      <c r="G89" s="104" t="s">
        <v>14</v>
      </c>
      <c r="H89" s="26">
        <v>3</v>
      </c>
      <c r="I89" s="26">
        <v>0</v>
      </c>
      <c r="J89" s="34">
        <v>0</v>
      </c>
      <c r="K89" s="55"/>
      <c r="L89" s="124">
        <v>1</v>
      </c>
      <c r="M89" s="125">
        <f t="shared" si="34"/>
        <v>1</v>
      </c>
      <c r="N89" s="124">
        <f t="shared" si="35"/>
        <v>1</v>
      </c>
      <c r="O89" s="124">
        <f t="shared" si="41"/>
        <v>0</v>
      </c>
      <c r="P89" s="125">
        <f t="shared" si="42"/>
        <v>0</v>
      </c>
      <c r="Q89" s="124" t="str">
        <f t="shared" si="43"/>
        <v/>
      </c>
      <c r="R89" s="124">
        <f t="shared" si="44"/>
        <v>0</v>
      </c>
      <c r="S89" s="125">
        <f t="shared" si="45"/>
        <v>0</v>
      </c>
      <c r="T89" s="35" t="str">
        <f t="shared" si="46"/>
        <v/>
      </c>
      <c r="V89" s="33">
        <f t="shared" si="47"/>
        <v>12</v>
      </c>
      <c r="W89" s="59">
        <f t="shared" si="36"/>
        <v>1</v>
      </c>
      <c r="X89" s="57">
        <f t="shared" si="48"/>
        <v>22.681616999999989</v>
      </c>
      <c r="Y89" s="58">
        <f t="shared" si="49"/>
        <v>1</v>
      </c>
      <c r="Z89" s="58">
        <f t="shared" si="50"/>
        <v>0</v>
      </c>
      <c r="AA89" s="58">
        <f t="shared" si="37"/>
        <v>7</v>
      </c>
      <c r="AB89" s="59">
        <f t="shared" si="38"/>
        <v>0</v>
      </c>
      <c r="AC89" s="57">
        <f t="shared" si="51"/>
        <v>21.681617000000013</v>
      </c>
      <c r="AD89" s="58">
        <f t="shared" si="52"/>
        <v>0</v>
      </c>
      <c r="AE89" s="58">
        <f t="shared" si="53"/>
        <v>0</v>
      </c>
      <c r="AF89" s="58">
        <f t="shared" si="39"/>
        <v>5</v>
      </c>
      <c r="AG89" s="58">
        <f t="shared" si="40"/>
        <v>0</v>
      </c>
      <c r="AH89" s="62">
        <f t="shared" si="54"/>
        <v>0</v>
      </c>
      <c r="AI89" s="57">
        <f t="shared" si="55"/>
        <v>21.681616999999978</v>
      </c>
      <c r="AJ89" s="58">
        <f t="shared" si="56"/>
        <v>0</v>
      </c>
      <c r="AL89" s="3" t="str">
        <f t="shared" si="33"/>
        <v/>
      </c>
    </row>
    <row r="90" spans="1:38" ht="14.1" customHeight="1" x14ac:dyDescent="0.2">
      <c r="A90" s="66" t="s">
        <v>79</v>
      </c>
      <c r="B90" s="103" t="s">
        <v>90</v>
      </c>
      <c r="C90" s="26">
        <f t="shared" si="57"/>
        <v>9</v>
      </c>
      <c r="D90" s="26">
        <f t="shared" si="58"/>
        <v>9</v>
      </c>
      <c r="E90" s="26">
        <f t="shared" si="59"/>
        <v>9</v>
      </c>
      <c r="F90" s="104" t="s">
        <v>13</v>
      </c>
      <c r="G90" s="104" t="s">
        <v>14</v>
      </c>
      <c r="H90" s="26">
        <v>4</v>
      </c>
      <c r="I90" s="26">
        <v>0</v>
      </c>
      <c r="J90" s="34">
        <v>0</v>
      </c>
      <c r="K90" s="55"/>
      <c r="L90" s="124">
        <v>1</v>
      </c>
      <c r="M90" s="125">
        <f t="shared" si="34"/>
        <v>1</v>
      </c>
      <c r="N90" s="124">
        <f t="shared" si="35"/>
        <v>1</v>
      </c>
      <c r="O90" s="124">
        <f t="shared" si="41"/>
        <v>0</v>
      </c>
      <c r="P90" s="125">
        <f t="shared" si="42"/>
        <v>0</v>
      </c>
      <c r="Q90" s="124" t="str">
        <f t="shared" si="43"/>
        <v/>
      </c>
      <c r="R90" s="124">
        <f t="shared" si="44"/>
        <v>0</v>
      </c>
      <c r="S90" s="125">
        <f t="shared" si="45"/>
        <v>0</v>
      </c>
      <c r="T90" s="35" t="str">
        <f t="shared" si="46"/>
        <v/>
      </c>
      <c r="V90" s="33">
        <f t="shared" si="47"/>
        <v>12</v>
      </c>
      <c r="W90" s="59">
        <f t="shared" si="36"/>
        <v>1</v>
      </c>
      <c r="X90" s="57">
        <f t="shared" si="48"/>
        <v>23.681616999999989</v>
      </c>
      <c r="Y90" s="58">
        <f t="shared" si="49"/>
        <v>1</v>
      </c>
      <c r="Z90" s="58">
        <f t="shared" si="50"/>
        <v>0</v>
      </c>
      <c r="AA90" s="58">
        <f t="shared" si="37"/>
        <v>7</v>
      </c>
      <c r="AB90" s="59">
        <f t="shared" si="38"/>
        <v>0</v>
      </c>
      <c r="AC90" s="57">
        <f t="shared" si="51"/>
        <v>21.681617000000013</v>
      </c>
      <c r="AD90" s="58">
        <f t="shared" si="52"/>
        <v>0</v>
      </c>
      <c r="AE90" s="58">
        <f t="shared" si="53"/>
        <v>0</v>
      </c>
      <c r="AF90" s="58">
        <f t="shared" si="39"/>
        <v>5</v>
      </c>
      <c r="AG90" s="58">
        <f t="shared" si="40"/>
        <v>0</v>
      </c>
      <c r="AH90" s="62">
        <f t="shared" si="54"/>
        <v>0</v>
      </c>
      <c r="AI90" s="57">
        <f t="shared" si="55"/>
        <v>21.681616999999978</v>
      </c>
      <c r="AJ90" s="58">
        <f t="shared" si="56"/>
        <v>0</v>
      </c>
      <c r="AL90" s="3" t="str">
        <f t="shared" si="33"/>
        <v/>
      </c>
    </row>
    <row r="91" spans="1:38" ht="14.1" customHeight="1" x14ac:dyDescent="0.2">
      <c r="A91" s="66" t="s">
        <v>79</v>
      </c>
      <c r="B91" s="103" t="s">
        <v>90</v>
      </c>
      <c r="C91" s="26">
        <f t="shared" si="57"/>
        <v>10</v>
      </c>
      <c r="D91" s="26">
        <f t="shared" si="58"/>
        <v>10</v>
      </c>
      <c r="E91" s="26">
        <f t="shared" si="59"/>
        <v>10</v>
      </c>
      <c r="F91" s="104" t="s">
        <v>13</v>
      </c>
      <c r="G91" s="104" t="s">
        <v>14</v>
      </c>
      <c r="H91" s="26">
        <v>5</v>
      </c>
      <c r="I91" s="26">
        <v>0</v>
      </c>
      <c r="J91" s="34">
        <v>0</v>
      </c>
      <c r="K91" s="55"/>
      <c r="L91" s="124">
        <v>1</v>
      </c>
      <c r="M91" s="125">
        <f t="shared" si="34"/>
        <v>1</v>
      </c>
      <c r="N91" s="124">
        <f t="shared" si="35"/>
        <v>1</v>
      </c>
      <c r="O91" s="124">
        <f t="shared" si="41"/>
        <v>0</v>
      </c>
      <c r="P91" s="125">
        <f t="shared" si="42"/>
        <v>0</v>
      </c>
      <c r="Q91" s="124" t="str">
        <f t="shared" si="43"/>
        <v/>
      </c>
      <c r="R91" s="124">
        <f t="shared" si="44"/>
        <v>0</v>
      </c>
      <c r="S91" s="125">
        <f t="shared" si="45"/>
        <v>0</v>
      </c>
      <c r="T91" s="35" t="str">
        <f t="shared" si="46"/>
        <v/>
      </c>
      <c r="V91" s="33">
        <f t="shared" si="47"/>
        <v>12</v>
      </c>
      <c r="W91" s="59">
        <f t="shared" si="36"/>
        <v>1</v>
      </c>
      <c r="X91" s="57">
        <f t="shared" si="48"/>
        <v>24.681616999999989</v>
      </c>
      <c r="Y91" s="58">
        <f t="shared" si="49"/>
        <v>1</v>
      </c>
      <c r="Z91" s="58">
        <f t="shared" si="50"/>
        <v>0</v>
      </c>
      <c r="AA91" s="58">
        <f t="shared" si="37"/>
        <v>7</v>
      </c>
      <c r="AB91" s="59">
        <f t="shared" si="38"/>
        <v>0</v>
      </c>
      <c r="AC91" s="57">
        <f t="shared" si="51"/>
        <v>21.681617000000013</v>
      </c>
      <c r="AD91" s="58">
        <f t="shared" si="52"/>
        <v>0</v>
      </c>
      <c r="AE91" s="58">
        <f t="shared" si="53"/>
        <v>0</v>
      </c>
      <c r="AF91" s="58">
        <f t="shared" si="39"/>
        <v>5</v>
      </c>
      <c r="AG91" s="58">
        <f t="shared" si="40"/>
        <v>0</v>
      </c>
      <c r="AH91" s="62">
        <f t="shared" si="54"/>
        <v>0</v>
      </c>
      <c r="AI91" s="57">
        <f t="shared" si="55"/>
        <v>21.681616999999978</v>
      </c>
      <c r="AJ91" s="58">
        <f t="shared" si="56"/>
        <v>0</v>
      </c>
      <c r="AL91" s="3" t="str">
        <f t="shared" si="33"/>
        <v/>
      </c>
    </row>
    <row r="92" spans="1:38" ht="14.1" customHeight="1" x14ac:dyDescent="0.2">
      <c r="A92" s="66" t="s">
        <v>79</v>
      </c>
      <c r="B92" s="103" t="s">
        <v>90</v>
      </c>
      <c r="C92" s="26">
        <v>10</v>
      </c>
      <c r="D92" s="26">
        <v>10</v>
      </c>
      <c r="E92" s="26">
        <f t="shared" si="59"/>
        <v>11</v>
      </c>
      <c r="F92" s="104" t="s">
        <v>13</v>
      </c>
      <c r="G92" s="104" t="s">
        <v>14</v>
      </c>
      <c r="H92" s="26">
        <v>3</v>
      </c>
      <c r="I92" s="26">
        <v>0</v>
      </c>
      <c r="J92" s="34">
        <v>0</v>
      </c>
      <c r="K92" s="55"/>
      <c r="L92" s="124">
        <v>1</v>
      </c>
      <c r="M92" s="125">
        <f t="shared" si="34"/>
        <v>1</v>
      </c>
      <c r="N92" s="124">
        <f t="shared" si="35"/>
        <v>1</v>
      </c>
      <c r="O92" s="124">
        <f t="shared" si="41"/>
        <v>0</v>
      </c>
      <c r="P92" s="125">
        <f t="shared" si="42"/>
        <v>0</v>
      </c>
      <c r="Q92" s="124" t="str">
        <f t="shared" si="43"/>
        <v/>
      </c>
      <c r="R92" s="124">
        <f t="shared" si="44"/>
        <v>0</v>
      </c>
      <c r="S92" s="125">
        <f t="shared" si="45"/>
        <v>0</v>
      </c>
      <c r="T92" s="35" t="str">
        <f t="shared" si="46"/>
        <v/>
      </c>
      <c r="V92" s="33">
        <f t="shared" si="47"/>
        <v>12</v>
      </c>
      <c r="W92" s="59">
        <f t="shared" si="36"/>
        <v>1</v>
      </c>
      <c r="X92" s="57">
        <f t="shared" si="48"/>
        <v>25.681616999999989</v>
      </c>
      <c r="Y92" s="58">
        <f t="shared" si="49"/>
        <v>1</v>
      </c>
      <c r="Z92" s="58">
        <f t="shared" si="50"/>
        <v>0</v>
      </c>
      <c r="AA92" s="58">
        <f t="shared" si="37"/>
        <v>7</v>
      </c>
      <c r="AB92" s="59">
        <f t="shared" si="38"/>
        <v>0</v>
      </c>
      <c r="AC92" s="57">
        <f t="shared" si="51"/>
        <v>21.681617000000013</v>
      </c>
      <c r="AD92" s="58">
        <f t="shared" si="52"/>
        <v>0</v>
      </c>
      <c r="AE92" s="58">
        <f t="shared" si="53"/>
        <v>0</v>
      </c>
      <c r="AF92" s="58">
        <f t="shared" si="39"/>
        <v>5</v>
      </c>
      <c r="AG92" s="58">
        <f t="shared" si="40"/>
        <v>0</v>
      </c>
      <c r="AH92" s="62">
        <f t="shared" si="54"/>
        <v>0</v>
      </c>
      <c r="AI92" s="57">
        <f t="shared" si="55"/>
        <v>21.681616999999978</v>
      </c>
      <c r="AJ92" s="58">
        <f t="shared" si="56"/>
        <v>0</v>
      </c>
      <c r="AL92" s="3" t="str">
        <f t="shared" ref="AL92:AL123" si="60">IF(AE92=1,IF(AF92=0,0,MIN($D$5,AA92)-IF(AA92=AF92,0,ROUND(MIN((AE92&gt;0)*$D$5*((AA92-AF92)^$F$5)/((AA92-AF92)^$F$5+AF92^$F$5),AA92-AF92),0))),"")</f>
        <v/>
      </c>
    </row>
    <row r="93" spans="1:38" ht="14.1" customHeight="1" x14ac:dyDescent="0.2">
      <c r="A93" s="66" t="s">
        <v>79</v>
      </c>
      <c r="B93" s="103" t="s">
        <v>90</v>
      </c>
      <c r="C93" s="26">
        <v>10</v>
      </c>
      <c r="D93" s="26">
        <v>10</v>
      </c>
      <c r="E93" s="26">
        <f t="shared" si="59"/>
        <v>12</v>
      </c>
      <c r="F93" s="104" t="s">
        <v>13</v>
      </c>
      <c r="G93" s="104" t="s">
        <v>14</v>
      </c>
      <c r="H93" s="26">
        <v>2</v>
      </c>
      <c r="I93" s="26">
        <v>0</v>
      </c>
      <c r="J93" s="34">
        <v>0</v>
      </c>
      <c r="K93" s="55"/>
      <c r="L93" s="124">
        <v>1</v>
      </c>
      <c r="M93" s="125">
        <f t="shared" si="34"/>
        <v>1</v>
      </c>
      <c r="N93" s="124">
        <f t="shared" si="35"/>
        <v>1</v>
      </c>
      <c r="O93" s="124">
        <f t="shared" si="41"/>
        <v>0</v>
      </c>
      <c r="P93" s="125">
        <f t="shared" si="42"/>
        <v>0</v>
      </c>
      <c r="Q93" s="124" t="str">
        <f t="shared" si="43"/>
        <v/>
      </c>
      <c r="R93" s="124">
        <f t="shared" si="44"/>
        <v>0</v>
      </c>
      <c r="S93" s="125">
        <f t="shared" si="45"/>
        <v>0</v>
      </c>
      <c r="T93" s="35" t="str">
        <f t="shared" si="46"/>
        <v/>
      </c>
      <c r="V93" s="33">
        <f t="shared" si="47"/>
        <v>12</v>
      </c>
      <c r="W93" s="59">
        <f t="shared" si="36"/>
        <v>1</v>
      </c>
      <c r="X93" s="57">
        <f t="shared" si="48"/>
        <v>26.681616999999989</v>
      </c>
      <c r="Y93" s="58">
        <f t="shared" si="49"/>
        <v>1</v>
      </c>
      <c r="Z93" s="58">
        <f t="shared" si="50"/>
        <v>0</v>
      </c>
      <c r="AA93" s="58">
        <f t="shared" si="37"/>
        <v>7</v>
      </c>
      <c r="AB93" s="59">
        <f t="shared" si="38"/>
        <v>0</v>
      </c>
      <c r="AC93" s="57">
        <f t="shared" si="51"/>
        <v>21.681617000000013</v>
      </c>
      <c r="AD93" s="58">
        <f t="shared" si="52"/>
        <v>0</v>
      </c>
      <c r="AE93" s="58">
        <f t="shared" si="53"/>
        <v>0</v>
      </c>
      <c r="AF93" s="58">
        <f t="shared" si="39"/>
        <v>5</v>
      </c>
      <c r="AG93" s="58">
        <f t="shared" si="40"/>
        <v>0</v>
      </c>
      <c r="AH93" s="62">
        <f t="shared" si="54"/>
        <v>0</v>
      </c>
      <c r="AI93" s="57">
        <f t="shared" si="55"/>
        <v>21.681616999999978</v>
      </c>
      <c r="AJ93" s="58">
        <f t="shared" si="56"/>
        <v>0</v>
      </c>
      <c r="AL93" s="3" t="str">
        <f t="shared" si="60"/>
        <v/>
      </c>
    </row>
    <row r="94" spans="1:38" ht="14.1" customHeight="1" x14ac:dyDescent="0.2">
      <c r="A94" s="66" t="s">
        <v>79</v>
      </c>
      <c r="B94" s="103" t="s">
        <v>91</v>
      </c>
      <c r="C94" s="26">
        <v>1</v>
      </c>
      <c r="D94" s="26">
        <v>1</v>
      </c>
      <c r="E94" s="26">
        <v>1</v>
      </c>
      <c r="F94" s="104" t="s">
        <v>13</v>
      </c>
      <c r="G94" s="104" t="s">
        <v>14</v>
      </c>
      <c r="H94" s="26">
        <v>3</v>
      </c>
      <c r="I94" s="26">
        <v>1</v>
      </c>
      <c r="J94" s="34">
        <v>1</v>
      </c>
      <c r="K94" s="55"/>
      <c r="L94" s="124">
        <v>1</v>
      </c>
      <c r="M94" s="125">
        <f t="shared" si="34"/>
        <v>0.12195121951219512</v>
      </c>
      <c r="N94" s="124" t="str">
        <f t="shared" si="35"/>
        <v/>
      </c>
      <c r="O94" s="124">
        <f t="shared" si="41"/>
        <v>1</v>
      </c>
      <c r="P94" s="125">
        <f t="shared" si="42"/>
        <v>0.16483516483516483</v>
      </c>
      <c r="Q94" s="124" t="str">
        <f t="shared" si="43"/>
        <v/>
      </c>
      <c r="R94" s="124">
        <f t="shared" si="44"/>
        <v>2</v>
      </c>
      <c r="S94" s="125">
        <f t="shared" si="45"/>
        <v>1</v>
      </c>
      <c r="T94" s="35">
        <f t="shared" si="46"/>
        <v>1</v>
      </c>
      <c r="V94" s="33">
        <f t="shared" si="47"/>
        <v>123</v>
      </c>
      <c r="W94" s="59">
        <f t="shared" si="36"/>
        <v>0.12195121951219512</v>
      </c>
      <c r="X94" s="57">
        <f t="shared" si="48"/>
        <v>26.803568219512183</v>
      </c>
      <c r="Y94" s="58">
        <f t="shared" si="49"/>
        <v>0</v>
      </c>
      <c r="Z94" s="58">
        <f t="shared" si="50"/>
        <v>1</v>
      </c>
      <c r="AA94" s="58">
        <f t="shared" si="37"/>
        <v>91</v>
      </c>
      <c r="AB94" s="59">
        <f t="shared" si="38"/>
        <v>0.16483516483516483</v>
      </c>
      <c r="AC94" s="57">
        <f t="shared" si="51"/>
        <v>21.846452164835178</v>
      </c>
      <c r="AD94" s="58">
        <f t="shared" si="52"/>
        <v>0</v>
      </c>
      <c r="AE94" s="58">
        <f t="shared" si="53"/>
        <v>2</v>
      </c>
      <c r="AF94" s="58">
        <f t="shared" si="39"/>
        <v>11</v>
      </c>
      <c r="AG94" s="58">
        <f t="shared" si="40"/>
        <v>11</v>
      </c>
      <c r="AH94" s="62">
        <f t="shared" si="54"/>
        <v>1</v>
      </c>
      <c r="AI94" s="57">
        <f t="shared" si="55"/>
        <v>22.681616999999978</v>
      </c>
      <c r="AJ94" s="58">
        <f t="shared" si="56"/>
        <v>1</v>
      </c>
      <c r="AL94" s="3" t="str">
        <f t="shared" si="60"/>
        <v/>
      </c>
    </row>
    <row r="95" spans="1:38" ht="14.1" customHeight="1" x14ac:dyDescent="0.2">
      <c r="A95" s="66" t="s">
        <v>79</v>
      </c>
      <c r="B95" s="103" t="s">
        <v>91</v>
      </c>
      <c r="C95" s="26">
        <f>+C94+1</f>
        <v>2</v>
      </c>
      <c r="D95" s="26">
        <f t="shared" si="58"/>
        <v>2</v>
      </c>
      <c r="E95" s="26">
        <f t="shared" si="59"/>
        <v>2</v>
      </c>
      <c r="F95" s="104" t="s">
        <v>13</v>
      </c>
      <c r="G95" s="104" t="s">
        <v>14</v>
      </c>
      <c r="H95" s="26">
        <v>6</v>
      </c>
      <c r="I95" s="26">
        <v>1</v>
      </c>
      <c r="J95" s="34">
        <v>1</v>
      </c>
      <c r="K95" s="55"/>
      <c r="L95" s="124">
        <v>1</v>
      </c>
      <c r="M95" s="125">
        <f t="shared" si="34"/>
        <v>0.12195121951219512</v>
      </c>
      <c r="N95" s="124" t="str">
        <f t="shared" si="35"/>
        <v/>
      </c>
      <c r="O95" s="124">
        <f t="shared" si="41"/>
        <v>1</v>
      </c>
      <c r="P95" s="125">
        <f t="shared" si="42"/>
        <v>0.16483516483516483</v>
      </c>
      <c r="Q95" s="124">
        <f t="shared" si="43"/>
        <v>1</v>
      </c>
      <c r="R95" s="124">
        <f t="shared" si="44"/>
        <v>2</v>
      </c>
      <c r="S95" s="125">
        <f t="shared" si="45"/>
        <v>1</v>
      </c>
      <c r="T95" s="35">
        <f t="shared" si="46"/>
        <v>1</v>
      </c>
      <c r="V95" s="33">
        <f t="shared" si="47"/>
        <v>123</v>
      </c>
      <c r="W95" s="59">
        <f t="shared" si="36"/>
        <v>0.12195121951219512</v>
      </c>
      <c r="X95" s="57">
        <f t="shared" si="48"/>
        <v>26.925519439024377</v>
      </c>
      <c r="Y95" s="58">
        <f t="shared" si="49"/>
        <v>0</v>
      </c>
      <c r="Z95" s="58">
        <f t="shared" si="50"/>
        <v>1</v>
      </c>
      <c r="AA95" s="58">
        <f t="shared" si="37"/>
        <v>91</v>
      </c>
      <c r="AB95" s="59">
        <f t="shared" si="38"/>
        <v>0.16483516483516483</v>
      </c>
      <c r="AC95" s="57">
        <f t="shared" si="51"/>
        <v>22.011287329670342</v>
      </c>
      <c r="AD95" s="58">
        <f t="shared" si="52"/>
        <v>1</v>
      </c>
      <c r="AE95" s="58">
        <f t="shared" si="53"/>
        <v>2</v>
      </c>
      <c r="AF95" s="58">
        <f t="shared" si="39"/>
        <v>11</v>
      </c>
      <c r="AG95" s="58">
        <f t="shared" si="40"/>
        <v>11</v>
      </c>
      <c r="AH95" s="62">
        <f t="shared" si="54"/>
        <v>1</v>
      </c>
      <c r="AI95" s="57">
        <f t="shared" si="55"/>
        <v>23.681616999999978</v>
      </c>
      <c r="AJ95" s="58">
        <f t="shared" si="56"/>
        <v>1</v>
      </c>
      <c r="AL95" s="3" t="str">
        <f t="shared" si="60"/>
        <v/>
      </c>
    </row>
    <row r="96" spans="1:38" ht="14.1" customHeight="1" x14ac:dyDescent="0.2">
      <c r="A96" s="66" t="s">
        <v>79</v>
      </c>
      <c r="B96" s="103" t="s">
        <v>91</v>
      </c>
      <c r="C96" s="26">
        <f t="shared" ref="C96:C159" si="61">+C95+1</f>
        <v>3</v>
      </c>
      <c r="D96" s="26">
        <f t="shared" si="58"/>
        <v>3</v>
      </c>
      <c r="E96" s="26">
        <f t="shared" si="59"/>
        <v>3</v>
      </c>
      <c r="F96" s="104" t="s">
        <v>13</v>
      </c>
      <c r="G96" s="104" t="s">
        <v>14</v>
      </c>
      <c r="H96" s="26">
        <v>1</v>
      </c>
      <c r="I96" s="26">
        <v>1</v>
      </c>
      <c r="J96" s="34">
        <v>1</v>
      </c>
      <c r="K96" s="55"/>
      <c r="L96" s="124">
        <v>1</v>
      </c>
      <c r="M96" s="125">
        <f t="shared" si="34"/>
        <v>0.12195121951219512</v>
      </c>
      <c r="N96" s="124">
        <f t="shared" si="35"/>
        <v>1</v>
      </c>
      <c r="O96" s="124">
        <f t="shared" si="41"/>
        <v>1</v>
      </c>
      <c r="P96" s="125">
        <f t="shared" si="42"/>
        <v>0.16483516483516483</v>
      </c>
      <c r="Q96" s="124" t="str">
        <f t="shared" si="43"/>
        <v/>
      </c>
      <c r="R96" s="124">
        <f t="shared" si="44"/>
        <v>2</v>
      </c>
      <c r="S96" s="125">
        <f t="shared" si="45"/>
        <v>1</v>
      </c>
      <c r="T96" s="35">
        <f t="shared" si="46"/>
        <v>1</v>
      </c>
      <c r="V96" s="33">
        <f t="shared" si="47"/>
        <v>123</v>
      </c>
      <c r="W96" s="59">
        <f t="shared" si="36"/>
        <v>0.12195121951219512</v>
      </c>
      <c r="X96" s="57">
        <f t="shared" si="48"/>
        <v>27.047470658536572</v>
      </c>
      <c r="Y96" s="58">
        <f t="shared" si="49"/>
        <v>1</v>
      </c>
      <c r="Z96" s="58">
        <f t="shared" si="50"/>
        <v>1</v>
      </c>
      <c r="AA96" s="58">
        <f t="shared" si="37"/>
        <v>91</v>
      </c>
      <c r="AB96" s="59">
        <f t="shared" si="38"/>
        <v>0.16483516483516483</v>
      </c>
      <c r="AC96" s="57">
        <f t="shared" si="51"/>
        <v>22.176122494505506</v>
      </c>
      <c r="AD96" s="58">
        <f t="shared" si="52"/>
        <v>0</v>
      </c>
      <c r="AE96" s="58">
        <f t="shared" si="53"/>
        <v>2</v>
      </c>
      <c r="AF96" s="58">
        <f t="shared" si="39"/>
        <v>11</v>
      </c>
      <c r="AG96" s="58">
        <f t="shared" si="40"/>
        <v>11</v>
      </c>
      <c r="AH96" s="62">
        <f t="shared" si="54"/>
        <v>1</v>
      </c>
      <c r="AI96" s="57">
        <f t="shared" si="55"/>
        <v>24.681616999999978</v>
      </c>
      <c r="AJ96" s="58">
        <f t="shared" si="56"/>
        <v>1</v>
      </c>
      <c r="AL96" s="3" t="str">
        <f t="shared" si="60"/>
        <v/>
      </c>
    </row>
    <row r="97" spans="1:38" ht="14.1" customHeight="1" x14ac:dyDescent="0.2">
      <c r="A97" s="66" t="s">
        <v>79</v>
      </c>
      <c r="B97" s="103" t="s">
        <v>91</v>
      </c>
      <c r="C97" s="26">
        <v>3</v>
      </c>
      <c r="D97" s="26">
        <f t="shared" si="58"/>
        <v>4</v>
      </c>
      <c r="E97" s="26">
        <f t="shared" si="59"/>
        <v>4</v>
      </c>
      <c r="F97" s="104" t="s">
        <v>13</v>
      </c>
      <c r="G97" s="104" t="s">
        <v>14</v>
      </c>
      <c r="H97" s="26">
        <v>3</v>
      </c>
      <c r="I97" s="26">
        <v>1</v>
      </c>
      <c r="J97" s="34">
        <v>1</v>
      </c>
      <c r="K97" s="55"/>
      <c r="L97" s="124">
        <v>1</v>
      </c>
      <c r="M97" s="125">
        <f t="shared" si="34"/>
        <v>0.12195121951219512</v>
      </c>
      <c r="N97" s="124" t="str">
        <f t="shared" si="35"/>
        <v/>
      </c>
      <c r="O97" s="124">
        <f t="shared" si="41"/>
        <v>1</v>
      </c>
      <c r="P97" s="125">
        <f t="shared" si="42"/>
        <v>0.16483516483516483</v>
      </c>
      <c r="Q97" s="124" t="str">
        <f t="shared" si="43"/>
        <v/>
      </c>
      <c r="R97" s="124">
        <f t="shared" si="44"/>
        <v>2</v>
      </c>
      <c r="S97" s="125">
        <f t="shared" si="45"/>
        <v>1</v>
      </c>
      <c r="T97" s="35">
        <f t="shared" si="46"/>
        <v>1</v>
      </c>
      <c r="V97" s="33">
        <f t="shared" si="47"/>
        <v>123</v>
      </c>
      <c r="W97" s="59">
        <f t="shared" si="36"/>
        <v>0.12195121951219512</v>
      </c>
      <c r="X97" s="57">
        <f t="shared" si="48"/>
        <v>27.169421878048766</v>
      </c>
      <c r="Y97" s="58">
        <f t="shared" si="49"/>
        <v>0</v>
      </c>
      <c r="Z97" s="58">
        <f t="shared" si="50"/>
        <v>1</v>
      </c>
      <c r="AA97" s="58">
        <f t="shared" si="37"/>
        <v>91</v>
      </c>
      <c r="AB97" s="59">
        <f t="shared" si="38"/>
        <v>0.16483516483516483</v>
      </c>
      <c r="AC97" s="57">
        <f t="shared" si="51"/>
        <v>22.34095765934067</v>
      </c>
      <c r="AD97" s="58">
        <f t="shared" si="52"/>
        <v>0</v>
      </c>
      <c r="AE97" s="58">
        <f t="shared" si="53"/>
        <v>2</v>
      </c>
      <c r="AF97" s="58">
        <f t="shared" si="39"/>
        <v>11</v>
      </c>
      <c r="AG97" s="58">
        <f t="shared" si="40"/>
        <v>11</v>
      </c>
      <c r="AH97" s="62">
        <f t="shared" si="54"/>
        <v>1</v>
      </c>
      <c r="AI97" s="57">
        <f t="shared" si="55"/>
        <v>25.681616999999978</v>
      </c>
      <c r="AJ97" s="58">
        <f t="shared" si="56"/>
        <v>1</v>
      </c>
      <c r="AL97" s="3" t="str">
        <f t="shared" si="60"/>
        <v/>
      </c>
    </row>
    <row r="98" spans="1:38" ht="14.1" customHeight="1" x14ac:dyDescent="0.2">
      <c r="A98" s="66" t="s">
        <v>79</v>
      </c>
      <c r="B98" s="103" t="s">
        <v>91</v>
      </c>
      <c r="C98" s="26">
        <f t="shared" si="61"/>
        <v>4</v>
      </c>
      <c r="D98" s="26">
        <f t="shared" si="58"/>
        <v>5</v>
      </c>
      <c r="E98" s="26">
        <f t="shared" si="59"/>
        <v>5</v>
      </c>
      <c r="F98" s="104" t="s">
        <v>13</v>
      </c>
      <c r="G98" s="104" t="s">
        <v>14</v>
      </c>
      <c r="H98" s="26">
        <v>6</v>
      </c>
      <c r="I98" s="26">
        <v>1</v>
      </c>
      <c r="J98" s="34">
        <v>1</v>
      </c>
      <c r="K98" s="55"/>
      <c r="L98" s="124">
        <v>1</v>
      </c>
      <c r="M98" s="125">
        <f t="shared" si="34"/>
        <v>0.12195121951219512</v>
      </c>
      <c r="N98" s="124" t="str">
        <f t="shared" si="35"/>
        <v/>
      </c>
      <c r="O98" s="124">
        <f t="shared" si="41"/>
        <v>1</v>
      </c>
      <c r="P98" s="125">
        <f t="shared" si="42"/>
        <v>0.16483516483516483</v>
      </c>
      <c r="Q98" s="124" t="str">
        <f t="shared" si="43"/>
        <v/>
      </c>
      <c r="R98" s="124">
        <f t="shared" si="44"/>
        <v>2</v>
      </c>
      <c r="S98" s="125">
        <f t="shared" si="45"/>
        <v>1</v>
      </c>
      <c r="T98" s="35">
        <f t="shared" si="46"/>
        <v>1</v>
      </c>
      <c r="V98" s="33">
        <f t="shared" si="47"/>
        <v>123</v>
      </c>
      <c r="W98" s="59">
        <f t="shared" si="36"/>
        <v>0.12195121951219512</v>
      </c>
      <c r="X98" s="57">
        <f t="shared" si="48"/>
        <v>27.29137309756096</v>
      </c>
      <c r="Y98" s="58">
        <f t="shared" si="49"/>
        <v>0</v>
      </c>
      <c r="Z98" s="58">
        <f t="shared" si="50"/>
        <v>1</v>
      </c>
      <c r="AA98" s="58">
        <f t="shared" si="37"/>
        <v>91</v>
      </c>
      <c r="AB98" s="59">
        <f t="shared" si="38"/>
        <v>0.16483516483516483</v>
      </c>
      <c r="AC98" s="57">
        <f t="shared" si="51"/>
        <v>22.505792824175835</v>
      </c>
      <c r="AD98" s="58">
        <f t="shared" si="52"/>
        <v>0</v>
      </c>
      <c r="AE98" s="58">
        <f t="shared" si="53"/>
        <v>2</v>
      </c>
      <c r="AF98" s="58">
        <f t="shared" si="39"/>
        <v>11</v>
      </c>
      <c r="AG98" s="58">
        <f t="shared" si="40"/>
        <v>11</v>
      </c>
      <c r="AH98" s="62">
        <f t="shared" si="54"/>
        <v>1</v>
      </c>
      <c r="AI98" s="57">
        <f t="shared" si="55"/>
        <v>26.681616999999978</v>
      </c>
      <c r="AJ98" s="58">
        <f t="shared" si="56"/>
        <v>1</v>
      </c>
      <c r="AL98" s="3" t="str">
        <f t="shared" si="60"/>
        <v/>
      </c>
    </row>
    <row r="99" spans="1:38" ht="14.1" customHeight="1" x14ac:dyDescent="0.2">
      <c r="A99" s="66" t="s">
        <v>79</v>
      </c>
      <c r="B99" s="103" t="s">
        <v>91</v>
      </c>
      <c r="C99" s="26">
        <v>4</v>
      </c>
      <c r="D99" s="26">
        <v>5</v>
      </c>
      <c r="E99" s="26">
        <f t="shared" si="59"/>
        <v>6</v>
      </c>
      <c r="F99" s="104" t="s">
        <v>13</v>
      </c>
      <c r="G99" s="104" t="s">
        <v>14</v>
      </c>
      <c r="H99" s="26">
        <v>2</v>
      </c>
      <c r="I99" s="26">
        <v>1</v>
      </c>
      <c r="J99" s="34">
        <v>1</v>
      </c>
      <c r="K99" s="55"/>
      <c r="L99" s="124">
        <v>1</v>
      </c>
      <c r="M99" s="125">
        <f t="shared" si="34"/>
        <v>0.12195121951219512</v>
      </c>
      <c r="N99" s="124" t="str">
        <f t="shared" si="35"/>
        <v/>
      </c>
      <c r="O99" s="124">
        <f t="shared" si="41"/>
        <v>1</v>
      </c>
      <c r="P99" s="125">
        <f t="shared" si="42"/>
        <v>0.16483516483516483</v>
      </c>
      <c r="Q99" s="124" t="str">
        <f t="shared" si="43"/>
        <v/>
      </c>
      <c r="R99" s="124">
        <f t="shared" si="44"/>
        <v>2</v>
      </c>
      <c r="S99" s="125">
        <f t="shared" si="45"/>
        <v>1</v>
      </c>
      <c r="T99" s="35">
        <f t="shared" si="46"/>
        <v>1</v>
      </c>
      <c r="V99" s="33">
        <f t="shared" si="47"/>
        <v>123</v>
      </c>
      <c r="W99" s="59">
        <f t="shared" si="36"/>
        <v>0.12195121951219512</v>
      </c>
      <c r="X99" s="57">
        <f t="shared" si="48"/>
        <v>27.413324317073155</v>
      </c>
      <c r="Y99" s="58">
        <f t="shared" si="49"/>
        <v>0</v>
      </c>
      <c r="Z99" s="58">
        <f t="shared" si="50"/>
        <v>1</v>
      </c>
      <c r="AA99" s="58">
        <f t="shared" si="37"/>
        <v>91</v>
      </c>
      <c r="AB99" s="59">
        <f t="shared" si="38"/>
        <v>0.16483516483516483</v>
      </c>
      <c r="AC99" s="57">
        <f t="shared" si="51"/>
        <v>22.670627989010999</v>
      </c>
      <c r="AD99" s="58">
        <f t="shared" si="52"/>
        <v>0</v>
      </c>
      <c r="AE99" s="58">
        <f t="shared" si="53"/>
        <v>2</v>
      </c>
      <c r="AF99" s="58">
        <f t="shared" si="39"/>
        <v>11</v>
      </c>
      <c r="AG99" s="58">
        <f t="shared" si="40"/>
        <v>11</v>
      </c>
      <c r="AH99" s="62">
        <f t="shared" si="54"/>
        <v>1</v>
      </c>
      <c r="AI99" s="57">
        <f t="shared" si="55"/>
        <v>27.681616999999978</v>
      </c>
      <c r="AJ99" s="58">
        <f t="shared" si="56"/>
        <v>1</v>
      </c>
      <c r="AL99" s="3" t="str">
        <f t="shared" si="60"/>
        <v/>
      </c>
    </row>
    <row r="100" spans="1:38" ht="14.1" customHeight="1" x14ac:dyDescent="0.2">
      <c r="A100" s="66" t="s">
        <v>79</v>
      </c>
      <c r="B100" s="103" t="s">
        <v>91</v>
      </c>
      <c r="C100" s="26">
        <v>5</v>
      </c>
      <c r="D100" s="26">
        <f t="shared" si="58"/>
        <v>6</v>
      </c>
      <c r="E100" s="26">
        <f t="shared" si="59"/>
        <v>7</v>
      </c>
      <c r="F100" s="104" t="s">
        <v>13</v>
      </c>
      <c r="G100" s="104" t="s">
        <v>14</v>
      </c>
      <c r="H100" s="26">
        <v>6</v>
      </c>
      <c r="I100" s="26">
        <v>1</v>
      </c>
      <c r="J100" s="34">
        <v>1</v>
      </c>
      <c r="K100" s="55"/>
      <c r="L100" s="124">
        <v>1</v>
      </c>
      <c r="M100" s="125">
        <f t="shared" si="34"/>
        <v>0.12195121951219512</v>
      </c>
      <c r="N100" s="124" t="str">
        <f t="shared" si="35"/>
        <v/>
      </c>
      <c r="O100" s="124">
        <f t="shared" si="41"/>
        <v>1</v>
      </c>
      <c r="P100" s="125">
        <f t="shared" si="42"/>
        <v>0.16483516483516483</v>
      </c>
      <c r="Q100" s="124" t="str">
        <f t="shared" si="43"/>
        <v/>
      </c>
      <c r="R100" s="124">
        <f t="shared" si="44"/>
        <v>2</v>
      </c>
      <c r="S100" s="125">
        <f t="shared" si="45"/>
        <v>1</v>
      </c>
      <c r="T100" s="35">
        <f t="shared" si="46"/>
        <v>1</v>
      </c>
      <c r="V100" s="33">
        <f t="shared" si="47"/>
        <v>123</v>
      </c>
      <c r="W100" s="59">
        <f t="shared" si="36"/>
        <v>0.12195121951219512</v>
      </c>
      <c r="X100" s="57">
        <f t="shared" si="48"/>
        <v>27.535275536585349</v>
      </c>
      <c r="Y100" s="58">
        <f t="shared" si="49"/>
        <v>0</v>
      </c>
      <c r="Z100" s="58">
        <f t="shared" si="50"/>
        <v>1</v>
      </c>
      <c r="AA100" s="58">
        <f t="shared" si="37"/>
        <v>91</v>
      </c>
      <c r="AB100" s="59">
        <f t="shared" si="38"/>
        <v>0.16483516483516483</v>
      </c>
      <c r="AC100" s="57">
        <f t="shared" si="51"/>
        <v>22.835463153846163</v>
      </c>
      <c r="AD100" s="58">
        <f t="shared" si="52"/>
        <v>0</v>
      </c>
      <c r="AE100" s="58">
        <f t="shared" si="53"/>
        <v>2</v>
      </c>
      <c r="AF100" s="58">
        <f t="shared" si="39"/>
        <v>11</v>
      </c>
      <c r="AG100" s="58">
        <f t="shared" si="40"/>
        <v>11</v>
      </c>
      <c r="AH100" s="62">
        <f t="shared" si="54"/>
        <v>1</v>
      </c>
      <c r="AI100" s="57">
        <f t="shared" si="55"/>
        <v>28.681616999999978</v>
      </c>
      <c r="AJ100" s="58">
        <f t="shared" si="56"/>
        <v>1</v>
      </c>
      <c r="AL100" s="3" t="str">
        <f t="shared" si="60"/>
        <v/>
      </c>
    </row>
    <row r="101" spans="1:38" ht="14.1" customHeight="1" x14ac:dyDescent="0.2">
      <c r="A101" s="66" t="s">
        <v>79</v>
      </c>
      <c r="B101" s="103" t="s">
        <v>91</v>
      </c>
      <c r="C101" s="26">
        <f t="shared" si="61"/>
        <v>6</v>
      </c>
      <c r="D101" s="26">
        <f t="shared" si="58"/>
        <v>7</v>
      </c>
      <c r="E101" s="26">
        <f t="shared" si="59"/>
        <v>8</v>
      </c>
      <c r="F101" s="104" t="s">
        <v>13</v>
      </c>
      <c r="G101" s="104" t="s">
        <v>14</v>
      </c>
      <c r="H101" s="26">
        <v>3</v>
      </c>
      <c r="I101" s="26">
        <v>1</v>
      </c>
      <c r="J101" s="34">
        <v>1</v>
      </c>
      <c r="K101" s="55"/>
      <c r="L101" s="124">
        <v>1</v>
      </c>
      <c r="M101" s="125">
        <f t="shared" si="34"/>
        <v>0.12195121951219512</v>
      </c>
      <c r="N101" s="124" t="str">
        <f t="shared" si="35"/>
        <v/>
      </c>
      <c r="O101" s="124">
        <f t="shared" si="41"/>
        <v>1</v>
      </c>
      <c r="P101" s="125">
        <f t="shared" si="42"/>
        <v>0.16483516483516483</v>
      </c>
      <c r="Q101" s="124">
        <f t="shared" si="43"/>
        <v>1</v>
      </c>
      <c r="R101" s="124">
        <f t="shared" si="44"/>
        <v>2</v>
      </c>
      <c r="S101" s="125">
        <f t="shared" si="45"/>
        <v>1</v>
      </c>
      <c r="T101" s="35">
        <f t="shared" si="46"/>
        <v>1</v>
      </c>
      <c r="V101" s="33">
        <f t="shared" si="47"/>
        <v>123</v>
      </c>
      <c r="W101" s="59">
        <f t="shared" si="36"/>
        <v>0.12195121951219512</v>
      </c>
      <c r="X101" s="57">
        <f t="shared" si="48"/>
        <v>27.657226756097543</v>
      </c>
      <c r="Y101" s="58">
        <f t="shared" si="49"/>
        <v>0</v>
      </c>
      <c r="Z101" s="58">
        <f t="shared" si="50"/>
        <v>1</v>
      </c>
      <c r="AA101" s="58">
        <f t="shared" si="37"/>
        <v>91</v>
      </c>
      <c r="AB101" s="59">
        <f t="shared" si="38"/>
        <v>0.16483516483516483</v>
      </c>
      <c r="AC101" s="57">
        <f t="shared" si="51"/>
        <v>23.000298318681327</v>
      </c>
      <c r="AD101" s="58">
        <f t="shared" si="52"/>
        <v>1</v>
      </c>
      <c r="AE101" s="58">
        <f t="shared" si="53"/>
        <v>2</v>
      </c>
      <c r="AF101" s="58">
        <f t="shared" si="39"/>
        <v>11</v>
      </c>
      <c r="AG101" s="58">
        <f t="shared" si="40"/>
        <v>11</v>
      </c>
      <c r="AH101" s="62">
        <f t="shared" si="54"/>
        <v>1</v>
      </c>
      <c r="AI101" s="57">
        <f t="shared" si="55"/>
        <v>29.681616999999978</v>
      </c>
      <c r="AJ101" s="58">
        <f t="shared" si="56"/>
        <v>1</v>
      </c>
      <c r="AL101" s="3" t="str">
        <f t="shared" si="60"/>
        <v/>
      </c>
    </row>
    <row r="102" spans="1:38" ht="14.1" customHeight="1" x14ac:dyDescent="0.2">
      <c r="A102" s="66" t="s">
        <v>79</v>
      </c>
      <c r="B102" s="103" t="s">
        <v>91</v>
      </c>
      <c r="C102" s="26">
        <f t="shared" si="61"/>
        <v>7</v>
      </c>
      <c r="D102" s="26">
        <f t="shared" si="58"/>
        <v>8</v>
      </c>
      <c r="E102" s="26">
        <f t="shared" si="59"/>
        <v>9</v>
      </c>
      <c r="F102" s="104" t="s">
        <v>13</v>
      </c>
      <c r="G102" s="104" t="s">
        <v>14</v>
      </c>
      <c r="H102" s="26">
        <v>3</v>
      </c>
      <c r="I102" s="26">
        <v>1</v>
      </c>
      <c r="J102" s="34">
        <v>1</v>
      </c>
      <c r="K102" s="55"/>
      <c r="L102" s="124">
        <v>1</v>
      </c>
      <c r="M102" s="125">
        <f t="shared" si="34"/>
        <v>0.12195121951219512</v>
      </c>
      <c r="N102" s="124" t="str">
        <f t="shared" si="35"/>
        <v/>
      </c>
      <c r="O102" s="124">
        <f t="shared" si="41"/>
        <v>1</v>
      </c>
      <c r="P102" s="125">
        <f t="shared" si="42"/>
        <v>0.16483516483516483</v>
      </c>
      <c r="Q102" s="124" t="str">
        <f t="shared" si="43"/>
        <v/>
      </c>
      <c r="R102" s="124">
        <f t="shared" si="44"/>
        <v>2</v>
      </c>
      <c r="S102" s="125">
        <f t="shared" si="45"/>
        <v>1</v>
      </c>
      <c r="T102" s="35">
        <f t="shared" si="46"/>
        <v>1</v>
      </c>
      <c r="V102" s="33">
        <f t="shared" si="47"/>
        <v>123</v>
      </c>
      <c r="W102" s="59">
        <f t="shared" si="36"/>
        <v>0.12195121951219512</v>
      </c>
      <c r="X102" s="57">
        <f t="shared" si="48"/>
        <v>27.779177975609738</v>
      </c>
      <c r="Y102" s="58">
        <f t="shared" si="49"/>
        <v>0</v>
      </c>
      <c r="Z102" s="58">
        <f t="shared" si="50"/>
        <v>1</v>
      </c>
      <c r="AA102" s="58">
        <f t="shared" si="37"/>
        <v>91</v>
      </c>
      <c r="AB102" s="59">
        <f t="shared" si="38"/>
        <v>0.16483516483516483</v>
      </c>
      <c r="AC102" s="57">
        <f t="shared" si="51"/>
        <v>23.165133483516492</v>
      </c>
      <c r="AD102" s="58">
        <f t="shared" si="52"/>
        <v>0</v>
      </c>
      <c r="AE102" s="58">
        <f t="shared" si="53"/>
        <v>2</v>
      </c>
      <c r="AF102" s="58">
        <f t="shared" si="39"/>
        <v>11</v>
      </c>
      <c r="AG102" s="58">
        <f t="shared" si="40"/>
        <v>11</v>
      </c>
      <c r="AH102" s="62">
        <f t="shared" si="54"/>
        <v>1</v>
      </c>
      <c r="AI102" s="57">
        <f t="shared" si="55"/>
        <v>30.681616999999978</v>
      </c>
      <c r="AJ102" s="58">
        <f t="shared" si="56"/>
        <v>1</v>
      </c>
      <c r="AL102" s="3" t="str">
        <f t="shared" si="60"/>
        <v/>
      </c>
    </row>
    <row r="103" spans="1:38" ht="14.1" customHeight="1" x14ac:dyDescent="0.2">
      <c r="A103" s="66" t="s">
        <v>79</v>
      </c>
      <c r="B103" s="103" t="s">
        <v>91</v>
      </c>
      <c r="C103" s="26">
        <v>7</v>
      </c>
      <c r="D103" s="26">
        <f t="shared" si="58"/>
        <v>9</v>
      </c>
      <c r="E103" s="26">
        <f t="shared" si="59"/>
        <v>10</v>
      </c>
      <c r="F103" s="104" t="s">
        <v>13</v>
      </c>
      <c r="G103" s="104" t="s">
        <v>14</v>
      </c>
      <c r="H103" s="26">
        <v>4</v>
      </c>
      <c r="I103" s="26">
        <v>1</v>
      </c>
      <c r="J103" s="34">
        <v>1</v>
      </c>
      <c r="K103" s="55"/>
      <c r="L103" s="124">
        <v>1</v>
      </c>
      <c r="M103" s="125">
        <f t="shared" si="34"/>
        <v>0.12195121951219512</v>
      </c>
      <c r="N103" s="124" t="str">
        <f t="shared" si="35"/>
        <v/>
      </c>
      <c r="O103" s="124">
        <f t="shared" si="41"/>
        <v>1</v>
      </c>
      <c r="P103" s="125">
        <f t="shared" si="42"/>
        <v>0.16483516483516483</v>
      </c>
      <c r="Q103" s="124" t="str">
        <f t="shared" si="43"/>
        <v/>
      </c>
      <c r="R103" s="124">
        <f t="shared" si="44"/>
        <v>2</v>
      </c>
      <c r="S103" s="125">
        <f t="shared" si="45"/>
        <v>1</v>
      </c>
      <c r="T103" s="35">
        <f t="shared" si="46"/>
        <v>1</v>
      </c>
      <c r="V103" s="33">
        <f t="shared" si="47"/>
        <v>123</v>
      </c>
      <c r="W103" s="59">
        <f t="shared" si="36"/>
        <v>0.12195121951219512</v>
      </c>
      <c r="X103" s="57">
        <f t="shared" si="48"/>
        <v>27.901129195121932</v>
      </c>
      <c r="Y103" s="58">
        <f t="shared" si="49"/>
        <v>0</v>
      </c>
      <c r="Z103" s="58">
        <f t="shared" si="50"/>
        <v>1</v>
      </c>
      <c r="AA103" s="58">
        <f t="shared" si="37"/>
        <v>91</v>
      </c>
      <c r="AB103" s="59">
        <f t="shared" si="38"/>
        <v>0.16483516483516483</v>
      </c>
      <c r="AC103" s="57">
        <f t="shared" si="51"/>
        <v>23.329968648351656</v>
      </c>
      <c r="AD103" s="58">
        <f t="shared" si="52"/>
        <v>0</v>
      </c>
      <c r="AE103" s="58">
        <f t="shared" si="53"/>
        <v>2</v>
      </c>
      <c r="AF103" s="58">
        <f t="shared" si="39"/>
        <v>11</v>
      </c>
      <c r="AG103" s="58">
        <f t="shared" si="40"/>
        <v>11</v>
      </c>
      <c r="AH103" s="62">
        <f t="shared" si="54"/>
        <v>1</v>
      </c>
      <c r="AI103" s="57">
        <f t="shared" si="55"/>
        <v>31.681616999999978</v>
      </c>
      <c r="AJ103" s="58">
        <f t="shared" si="56"/>
        <v>1</v>
      </c>
      <c r="AL103" s="3" t="str">
        <f t="shared" si="60"/>
        <v/>
      </c>
    </row>
    <row r="104" spans="1:38" ht="14.1" customHeight="1" x14ac:dyDescent="0.2">
      <c r="A104" s="66" t="s">
        <v>79</v>
      </c>
      <c r="B104" s="103" t="s">
        <v>91</v>
      </c>
      <c r="C104" s="26">
        <f t="shared" si="61"/>
        <v>8</v>
      </c>
      <c r="D104" s="26">
        <f t="shared" si="58"/>
        <v>10</v>
      </c>
      <c r="E104" s="26">
        <f t="shared" si="59"/>
        <v>11</v>
      </c>
      <c r="F104" s="104" t="s">
        <v>13</v>
      </c>
      <c r="G104" s="104" t="s">
        <v>14</v>
      </c>
      <c r="H104" s="26">
        <v>5</v>
      </c>
      <c r="I104" s="26">
        <v>1</v>
      </c>
      <c r="J104" s="34">
        <v>1</v>
      </c>
      <c r="K104" s="55"/>
      <c r="L104" s="124">
        <v>1</v>
      </c>
      <c r="M104" s="125">
        <f t="shared" si="34"/>
        <v>0.12195121951219512</v>
      </c>
      <c r="N104" s="124">
        <f t="shared" si="35"/>
        <v>1</v>
      </c>
      <c r="O104" s="124">
        <f t="shared" si="41"/>
        <v>1</v>
      </c>
      <c r="P104" s="125">
        <f t="shared" si="42"/>
        <v>0.16483516483516483</v>
      </c>
      <c r="Q104" s="124" t="str">
        <f t="shared" si="43"/>
        <v/>
      </c>
      <c r="R104" s="124">
        <f t="shared" si="44"/>
        <v>2</v>
      </c>
      <c r="S104" s="125">
        <f t="shared" si="45"/>
        <v>1</v>
      </c>
      <c r="T104" s="35">
        <f t="shared" si="46"/>
        <v>1</v>
      </c>
      <c r="V104" s="33">
        <f t="shared" si="47"/>
        <v>123</v>
      </c>
      <c r="W104" s="59">
        <f t="shared" si="36"/>
        <v>0.12195121951219512</v>
      </c>
      <c r="X104" s="57">
        <f t="shared" si="48"/>
        <v>28.023080414634126</v>
      </c>
      <c r="Y104" s="58">
        <f t="shared" si="49"/>
        <v>1</v>
      </c>
      <c r="Z104" s="58">
        <f t="shared" si="50"/>
        <v>1</v>
      </c>
      <c r="AA104" s="58">
        <f t="shared" si="37"/>
        <v>91</v>
      </c>
      <c r="AB104" s="59">
        <f t="shared" si="38"/>
        <v>0.16483516483516483</v>
      </c>
      <c r="AC104" s="57">
        <f t="shared" si="51"/>
        <v>23.49480381318682</v>
      </c>
      <c r="AD104" s="58">
        <f t="shared" si="52"/>
        <v>0</v>
      </c>
      <c r="AE104" s="58">
        <f t="shared" si="53"/>
        <v>2</v>
      </c>
      <c r="AF104" s="58">
        <f t="shared" si="39"/>
        <v>11</v>
      </c>
      <c r="AG104" s="58">
        <f t="shared" si="40"/>
        <v>11</v>
      </c>
      <c r="AH104" s="62">
        <f t="shared" si="54"/>
        <v>1</v>
      </c>
      <c r="AI104" s="57">
        <f t="shared" si="55"/>
        <v>32.681616999999974</v>
      </c>
      <c r="AJ104" s="58">
        <f t="shared" si="56"/>
        <v>1</v>
      </c>
      <c r="AL104" s="3" t="str">
        <f t="shared" si="60"/>
        <v/>
      </c>
    </row>
    <row r="105" spans="1:38" ht="14.1" customHeight="1" x14ac:dyDescent="0.2">
      <c r="A105" s="66" t="s">
        <v>79</v>
      </c>
      <c r="B105" s="103" t="s">
        <v>91</v>
      </c>
      <c r="C105" s="26">
        <f t="shared" si="61"/>
        <v>9</v>
      </c>
      <c r="D105" s="26">
        <f t="shared" si="58"/>
        <v>11</v>
      </c>
      <c r="E105" s="26">
        <f t="shared" si="59"/>
        <v>12</v>
      </c>
      <c r="F105" s="104" t="s">
        <v>13</v>
      </c>
      <c r="G105" s="104" t="s">
        <v>14</v>
      </c>
      <c r="H105" s="26">
        <v>6</v>
      </c>
      <c r="I105" s="26">
        <v>1</v>
      </c>
      <c r="J105" s="34">
        <v>0</v>
      </c>
      <c r="K105" s="55"/>
      <c r="L105" s="124">
        <v>1</v>
      </c>
      <c r="M105" s="125">
        <f t="shared" si="34"/>
        <v>0.12195121951219512</v>
      </c>
      <c r="N105" s="124" t="str">
        <f t="shared" si="35"/>
        <v/>
      </c>
      <c r="O105" s="124">
        <f t="shared" si="41"/>
        <v>1</v>
      </c>
      <c r="P105" s="125">
        <f t="shared" si="42"/>
        <v>0.16483516483516483</v>
      </c>
      <c r="Q105" s="124" t="str">
        <f t="shared" si="43"/>
        <v/>
      </c>
      <c r="R105" s="124">
        <f t="shared" si="44"/>
        <v>1</v>
      </c>
      <c r="S105" s="125">
        <f t="shared" si="45"/>
        <v>0.05</v>
      </c>
      <c r="T105" s="35" t="str">
        <f t="shared" si="46"/>
        <v/>
      </c>
      <c r="V105" s="33">
        <f t="shared" si="47"/>
        <v>123</v>
      </c>
      <c r="W105" s="59">
        <f t="shared" si="36"/>
        <v>0.12195121951219512</v>
      </c>
      <c r="X105" s="57">
        <f t="shared" si="48"/>
        <v>28.145031634146321</v>
      </c>
      <c r="Y105" s="58">
        <f t="shared" si="49"/>
        <v>0</v>
      </c>
      <c r="Z105" s="58">
        <f t="shared" si="50"/>
        <v>1</v>
      </c>
      <c r="AA105" s="58">
        <f t="shared" si="37"/>
        <v>91</v>
      </c>
      <c r="AB105" s="59">
        <f t="shared" si="38"/>
        <v>0.16483516483516483</v>
      </c>
      <c r="AC105" s="57">
        <f t="shared" si="51"/>
        <v>23.659638978021984</v>
      </c>
      <c r="AD105" s="58">
        <f t="shared" si="52"/>
        <v>0</v>
      </c>
      <c r="AE105" s="58">
        <f t="shared" si="53"/>
        <v>1</v>
      </c>
      <c r="AF105" s="58">
        <f t="shared" si="39"/>
        <v>80</v>
      </c>
      <c r="AG105" s="58">
        <f t="shared" si="40"/>
        <v>4</v>
      </c>
      <c r="AH105" s="62">
        <f t="shared" si="54"/>
        <v>0.05</v>
      </c>
      <c r="AI105" s="57">
        <f t="shared" si="55"/>
        <v>32.731616999999972</v>
      </c>
      <c r="AJ105" s="58">
        <f t="shared" si="56"/>
        <v>0</v>
      </c>
      <c r="AL105" s="3">
        <f t="shared" si="60"/>
        <v>4</v>
      </c>
    </row>
    <row r="106" spans="1:38" ht="14.1" customHeight="1" x14ac:dyDescent="0.2">
      <c r="A106" s="66" t="s">
        <v>79</v>
      </c>
      <c r="B106" s="103" t="s">
        <v>91</v>
      </c>
      <c r="C106" s="26">
        <v>10</v>
      </c>
      <c r="D106" s="26">
        <f t="shared" si="58"/>
        <v>12</v>
      </c>
      <c r="E106" s="26">
        <f t="shared" si="59"/>
        <v>13</v>
      </c>
      <c r="F106" s="104" t="s">
        <v>13</v>
      </c>
      <c r="G106" s="104" t="s">
        <v>14</v>
      </c>
      <c r="H106" s="26">
        <v>5</v>
      </c>
      <c r="I106" s="26">
        <v>1</v>
      </c>
      <c r="J106" s="34">
        <v>0</v>
      </c>
      <c r="K106" s="55"/>
      <c r="L106" s="124">
        <v>1</v>
      </c>
      <c r="M106" s="125">
        <f t="shared" si="34"/>
        <v>0.12195121951219512</v>
      </c>
      <c r="N106" s="124" t="str">
        <f t="shared" si="35"/>
        <v/>
      </c>
      <c r="O106" s="124">
        <f t="shared" si="41"/>
        <v>1</v>
      </c>
      <c r="P106" s="125">
        <f t="shared" si="42"/>
        <v>0.16483516483516483</v>
      </c>
      <c r="Q106" s="124" t="str">
        <f t="shared" si="43"/>
        <v/>
      </c>
      <c r="R106" s="124">
        <f t="shared" si="44"/>
        <v>1</v>
      </c>
      <c r="S106" s="125">
        <f t="shared" si="45"/>
        <v>0.05</v>
      </c>
      <c r="T106" s="35" t="str">
        <f t="shared" si="46"/>
        <v/>
      </c>
      <c r="V106" s="33">
        <f t="shared" si="47"/>
        <v>123</v>
      </c>
      <c r="W106" s="59">
        <f t="shared" si="36"/>
        <v>0.12195121951219512</v>
      </c>
      <c r="X106" s="57">
        <f t="shared" si="48"/>
        <v>28.266982853658515</v>
      </c>
      <c r="Y106" s="58">
        <f t="shared" si="49"/>
        <v>0</v>
      </c>
      <c r="Z106" s="58">
        <f t="shared" si="50"/>
        <v>1</v>
      </c>
      <c r="AA106" s="58">
        <f t="shared" si="37"/>
        <v>91</v>
      </c>
      <c r="AB106" s="59">
        <f t="shared" si="38"/>
        <v>0.16483516483516483</v>
      </c>
      <c r="AC106" s="57">
        <f t="shared" si="51"/>
        <v>23.824474142857149</v>
      </c>
      <c r="AD106" s="58">
        <f t="shared" si="52"/>
        <v>0</v>
      </c>
      <c r="AE106" s="58">
        <f t="shared" si="53"/>
        <v>1</v>
      </c>
      <c r="AF106" s="58">
        <f t="shared" si="39"/>
        <v>80</v>
      </c>
      <c r="AG106" s="58">
        <f t="shared" si="40"/>
        <v>4</v>
      </c>
      <c r="AH106" s="62">
        <f t="shared" si="54"/>
        <v>0.05</v>
      </c>
      <c r="AI106" s="57">
        <f t="shared" si="55"/>
        <v>32.781616999999969</v>
      </c>
      <c r="AJ106" s="58">
        <f t="shared" si="56"/>
        <v>0</v>
      </c>
      <c r="AL106" s="3">
        <f t="shared" si="60"/>
        <v>4</v>
      </c>
    </row>
    <row r="107" spans="1:38" ht="14.1" customHeight="1" x14ac:dyDescent="0.2">
      <c r="A107" s="66" t="s">
        <v>79</v>
      </c>
      <c r="B107" s="103" t="s">
        <v>91</v>
      </c>
      <c r="C107" s="26">
        <v>10</v>
      </c>
      <c r="D107" s="26">
        <f t="shared" si="58"/>
        <v>13</v>
      </c>
      <c r="E107" s="26">
        <f t="shared" si="59"/>
        <v>14</v>
      </c>
      <c r="F107" s="104" t="s">
        <v>13</v>
      </c>
      <c r="G107" s="104" t="s">
        <v>14</v>
      </c>
      <c r="H107" s="26">
        <v>1</v>
      </c>
      <c r="I107" s="26">
        <v>1</v>
      </c>
      <c r="J107" s="34">
        <v>0</v>
      </c>
      <c r="K107" s="55"/>
      <c r="L107" s="124">
        <v>1</v>
      </c>
      <c r="M107" s="125">
        <f t="shared" si="34"/>
        <v>0.12195121951219512</v>
      </c>
      <c r="N107" s="124" t="str">
        <f t="shared" si="35"/>
        <v/>
      </c>
      <c r="O107" s="124">
        <f t="shared" si="41"/>
        <v>1</v>
      </c>
      <c r="P107" s="125">
        <f t="shared" si="42"/>
        <v>0.16483516483516483</v>
      </c>
      <c r="Q107" s="124" t="str">
        <f t="shared" si="43"/>
        <v/>
      </c>
      <c r="R107" s="124">
        <f t="shared" si="44"/>
        <v>1</v>
      </c>
      <c r="S107" s="125">
        <f t="shared" si="45"/>
        <v>0.05</v>
      </c>
      <c r="T107" s="35" t="str">
        <f t="shared" si="46"/>
        <v/>
      </c>
      <c r="V107" s="33">
        <f t="shared" si="47"/>
        <v>123</v>
      </c>
      <c r="W107" s="59">
        <f t="shared" si="36"/>
        <v>0.12195121951219512</v>
      </c>
      <c r="X107" s="57">
        <f t="shared" si="48"/>
        <v>28.388934073170709</v>
      </c>
      <c r="Y107" s="58">
        <f t="shared" si="49"/>
        <v>0</v>
      </c>
      <c r="Z107" s="58">
        <f t="shared" si="50"/>
        <v>1</v>
      </c>
      <c r="AA107" s="58">
        <f t="shared" si="37"/>
        <v>91</v>
      </c>
      <c r="AB107" s="59">
        <f t="shared" si="38"/>
        <v>0.16483516483516483</v>
      </c>
      <c r="AC107" s="57">
        <f t="shared" si="51"/>
        <v>23.989309307692313</v>
      </c>
      <c r="AD107" s="58">
        <f t="shared" si="52"/>
        <v>0</v>
      </c>
      <c r="AE107" s="58">
        <f t="shared" si="53"/>
        <v>1</v>
      </c>
      <c r="AF107" s="58">
        <f t="shared" si="39"/>
        <v>80</v>
      </c>
      <c r="AG107" s="58">
        <f t="shared" si="40"/>
        <v>4</v>
      </c>
      <c r="AH107" s="62">
        <f t="shared" si="54"/>
        <v>0.05</v>
      </c>
      <c r="AI107" s="57">
        <f t="shared" si="55"/>
        <v>32.831616999999966</v>
      </c>
      <c r="AJ107" s="58">
        <f t="shared" si="56"/>
        <v>0</v>
      </c>
      <c r="AL107" s="3">
        <f t="shared" si="60"/>
        <v>4</v>
      </c>
    </row>
    <row r="108" spans="1:38" ht="14.1" customHeight="1" x14ac:dyDescent="0.2">
      <c r="A108" s="66" t="s">
        <v>79</v>
      </c>
      <c r="B108" s="103" t="s">
        <v>91</v>
      </c>
      <c r="C108" s="26">
        <v>10</v>
      </c>
      <c r="D108" s="26">
        <f t="shared" si="58"/>
        <v>14</v>
      </c>
      <c r="E108" s="26">
        <f t="shared" si="59"/>
        <v>15</v>
      </c>
      <c r="F108" s="104" t="s">
        <v>13</v>
      </c>
      <c r="G108" s="104" t="s">
        <v>14</v>
      </c>
      <c r="H108" s="26">
        <v>1</v>
      </c>
      <c r="I108" s="26">
        <v>1</v>
      </c>
      <c r="J108" s="34">
        <v>0</v>
      </c>
      <c r="K108" s="55"/>
      <c r="L108" s="124">
        <v>1</v>
      </c>
      <c r="M108" s="125">
        <f t="shared" si="34"/>
        <v>0.12195121951219512</v>
      </c>
      <c r="N108" s="124" t="str">
        <f t="shared" si="35"/>
        <v/>
      </c>
      <c r="O108" s="124">
        <f t="shared" si="41"/>
        <v>1</v>
      </c>
      <c r="P108" s="125">
        <f t="shared" si="42"/>
        <v>0.16483516483516483</v>
      </c>
      <c r="Q108" s="124">
        <f t="shared" si="43"/>
        <v>1</v>
      </c>
      <c r="R108" s="124">
        <f t="shared" si="44"/>
        <v>1</v>
      </c>
      <c r="S108" s="125">
        <f t="shared" si="45"/>
        <v>0.05</v>
      </c>
      <c r="T108" s="35" t="str">
        <f t="shared" si="46"/>
        <v/>
      </c>
      <c r="V108" s="33">
        <f t="shared" si="47"/>
        <v>123</v>
      </c>
      <c r="W108" s="59">
        <f t="shared" si="36"/>
        <v>0.12195121951219512</v>
      </c>
      <c r="X108" s="57">
        <f t="shared" si="48"/>
        <v>28.510885292682904</v>
      </c>
      <c r="Y108" s="58">
        <f t="shared" si="49"/>
        <v>0</v>
      </c>
      <c r="Z108" s="58">
        <f t="shared" si="50"/>
        <v>1</v>
      </c>
      <c r="AA108" s="58">
        <f t="shared" si="37"/>
        <v>91</v>
      </c>
      <c r="AB108" s="59">
        <f t="shared" si="38"/>
        <v>0.16483516483516483</v>
      </c>
      <c r="AC108" s="57">
        <f t="shared" si="51"/>
        <v>24.154144472527477</v>
      </c>
      <c r="AD108" s="58">
        <f t="shared" si="52"/>
        <v>1</v>
      </c>
      <c r="AE108" s="58">
        <f t="shared" si="53"/>
        <v>1</v>
      </c>
      <c r="AF108" s="58">
        <f t="shared" si="39"/>
        <v>80</v>
      </c>
      <c r="AG108" s="58">
        <f t="shared" si="40"/>
        <v>4</v>
      </c>
      <c r="AH108" s="62">
        <f t="shared" si="54"/>
        <v>0.05</v>
      </c>
      <c r="AI108" s="57">
        <f t="shared" si="55"/>
        <v>32.881616999999963</v>
      </c>
      <c r="AJ108" s="58">
        <f t="shared" si="56"/>
        <v>0</v>
      </c>
      <c r="AL108" s="3">
        <f t="shared" si="60"/>
        <v>4</v>
      </c>
    </row>
    <row r="109" spans="1:38" ht="14.1" customHeight="1" x14ac:dyDescent="0.2">
      <c r="A109" s="66" t="s">
        <v>79</v>
      </c>
      <c r="B109" s="103" t="s">
        <v>91</v>
      </c>
      <c r="C109" s="26">
        <v>10</v>
      </c>
      <c r="D109" s="26">
        <f t="shared" si="58"/>
        <v>15</v>
      </c>
      <c r="E109" s="26">
        <f t="shared" si="59"/>
        <v>16</v>
      </c>
      <c r="F109" s="104" t="s">
        <v>13</v>
      </c>
      <c r="G109" s="104" t="s">
        <v>14</v>
      </c>
      <c r="H109" s="26">
        <v>6</v>
      </c>
      <c r="I109" s="26">
        <v>1</v>
      </c>
      <c r="J109" s="34">
        <v>0</v>
      </c>
      <c r="K109" s="55"/>
      <c r="L109" s="124">
        <v>1</v>
      </c>
      <c r="M109" s="125">
        <f t="shared" si="34"/>
        <v>0.12195121951219512</v>
      </c>
      <c r="N109" s="124" t="str">
        <f t="shared" si="35"/>
        <v/>
      </c>
      <c r="O109" s="124">
        <f t="shared" si="41"/>
        <v>1</v>
      </c>
      <c r="P109" s="125">
        <f t="shared" si="42"/>
        <v>0.16483516483516483</v>
      </c>
      <c r="Q109" s="124" t="str">
        <f t="shared" si="43"/>
        <v/>
      </c>
      <c r="R109" s="124">
        <f t="shared" si="44"/>
        <v>1</v>
      </c>
      <c r="S109" s="125">
        <f t="shared" si="45"/>
        <v>0.05</v>
      </c>
      <c r="T109" s="35" t="str">
        <f t="shared" si="46"/>
        <v/>
      </c>
      <c r="V109" s="33">
        <f t="shared" si="47"/>
        <v>123</v>
      </c>
      <c r="W109" s="59">
        <f t="shared" si="36"/>
        <v>0.12195121951219512</v>
      </c>
      <c r="X109" s="57">
        <f t="shared" si="48"/>
        <v>28.632836512195098</v>
      </c>
      <c r="Y109" s="58">
        <f t="shared" si="49"/>
        <v>0</v>
      </c>
      <c r="Z109" s="58">
        <f t="shared" si="50"/>
        <v>1</v>
      </c>
      <c r="AA109" s="58">
        <f t="shared" si="37"/>
        <v>91</v>
      </c>
      <c r="AB109" s="59">
        <f t="shared" si="38"/>
        <v>0.16483516483516483</v>
      </c>
      <c r="AC109" s="57">
        <f t="shared" si="51"/>
        <v>24.318979637362641</v>
      </c>
      <c r="AD109" s="58">
        <f t="shared" si="52"/>
        <v>0</v>
      </c>
      <c r="AE109" s="58">
        <f t="shared" si="53"/>
        <v>1</v>
      </c>
      <c r="AF109" s="58">
        <f t="shared" si="39"/>
        <v>80</v>
      </c>
      <c r="AG109" s="58">
        <f t="shared" si="40"/>
        <v>4</v>
      </c>
      <c r="AH109" s="62">
        <f t="shared" si="54"/>
        <v>0.05</v>
      </c>
      <c r="AI109" s="57">
        <f t="shared" si="55"/>
        <v>32.93161699999996</v>
      </c>
      <c r="AJ109" s="58">
        <f t="shared" si="56"/>
        <v>0</v>
      </c>
      <c r="AL109" s="3">
        <f t="shared" si="60"/>
        <v>4</v>
      </c>
    </row>
    <row r="110" spans="1:38" ht="14.1" customHeight="1" x14ac:dyDescent="0.2">
      <c r="A110" s="66" t="s">
        <v>79</v>
      </c>
      <c r="B110" s="103" t="s">
        <v>91</v>
      </c>
      <c r="C110" s="26">
        <v>10</v>
      </c>
      <c r="D110" s="26">
        <f t="shared" si="58"/>
        <v>16</v>
      </c>
      <c r="E110" s="26">
        <f t="shared" si="59"/>
        <v>17</v>
      </c>
      <c r="F110" s="104" t="s">
        <v>13</v>
      </c>
      <c r="G110" s="104" t="s">
        <v>14</v>
      </c>
      <c r="H110" s="26">
        <v>5</v>
      </c>
      <c r="I110" s="26">
        <v>1</v>
      </c>
      <c r="J110" s="34">
        <v>0</v>
      </c>
      <c r="K110" s="55"/>
      <c r="L110" s="124">
        <v>1</v>
      </c>
      <c r="M110" s="125">
        <f t="shared" si="34"/>
        <v>0.12195121951219512</v>
      </c>
      <c r="N110" s="124" t="str">
        <f t="shared" si="35"/>
        <v/>
      </c>
      <c r="O110" s="124">
        <f t="shared" si="41"/>
        <v>1</v>
      </c>
      <c r="P110" s="125">
        <f t="shared" si="42"/>
        <v>0.16483516483516483</v>
      </c>
      <c r="Q110" s="124" t="str">
        <f t="shared" si="43"/>
        <v/>
      </c>
      <c r="R110" s="124">
        <f t="shared" si="44"/>
        <v>1</v>
      </c>
      <c r="S110" s="125">
        <f t="shared" si="45"/>
        <v>0.05</v>
      </c>
      <c r="T110" s="35" t="str">
        <f t="shared" si="46"/>
        <v/>
      </c>
      <c r="V110" s="33">
        <f t="shared" si="47"/>
        <v>123</v>
      </c>
      <c r="W110" s="59">
        <f t="shared" si="36"/>
        <v>0.12195121951219512</v>
      </c>
      <c r="X110" s="57">
        <f t="shared" si="48"/>
        <v>28.754787731707292</v>
      </c>
      <c r="Y110" s="58">
        <f t="shared" si="49"/>
        <v>0</v>
      </c>
      <c r="Z110" s="58">
        <f t="shared" si="50"/>
        <v>1</v>
      </c>
      <c r="AA110" s="58">
        <f t="shared" si="37"/>
        <v>91</v>
      </c>
      <c r="AB110" s="59">
        <f t="shared" si="38"/>
        <v>0.16483516483516483</v>
      </c>
      <c r="AC110" s="57">
        <f t="shared" si="51"/>
        <v>24.483814802197806</v>
      </c>
      <c r="AD110" s="58">
        <f t="shared" si="52"/>
        <v>0</v>
      </c>
      <c r="AE110" s="58">
        <f t="shared" si="53"/>
        <v>1</v>
      </c>
      <c r="AF110" s="58">
        <f t="shared" si="39"/>
        <v>80</v>
      </c>
      <c r="AG110" s="58">
        <f t="shared" si="40"/>
        <v>4</v>
      </c>
      <c r="AH110" s="62">
        <f t="shared" si="54"/>
        <v>0.05</v>
      </c>
      <c r="AI110" s="57">
        <f t="shared" si="55"/>
        <v>32.981616999999957</v>
      </c>
      <c r="AJ110" s="58">
        <f t="shared" si="56"/>
        <v>0</v>
      </c>
      <c r="AL110" s="3">
        <f t="shared" si="60"/>
        <v>4</v>
      </c>
    </row>
    <row r="111" spans="1:38" ht="14.1" customHeight="1" x14ac:dyDescent="0.2">
      <c r="A111" s="66" t="s">
        <v>79</v>
      </c>
      <c r="B111" s="103" t="s">
        <v>91</v>
      </c>
      <c r="C111" s="26">
        <f t="shared" si="61"/>
        <v>11</v>
      </c>
      <c r="D111" s="26">
        <f t="shared" si="58"/>
        <v>17</v>
      </c>
      <c r="E111" s="26">
        <f t="shared" si="59"/>
        <v>18</v>
      </c>
      <c r="F111" s="104" t="s">
        <v>13</v>
      </c>
      <c r="G111" s="104" t="s">
        <v>14</v>
      </c>
      <c r="H111" s="26">
        <v>3</v>
      </c>
      <c r="I111" s="26">
        <v>1</v>
      </c>
      <c r="J111" s="34">
        <v>0</v>
      </c>
      <c r="K111" s="55"/>
      <c r="L111" s="124">
        <v>1</v>
      </c>
      <c r="M111" s="125">
        <f t="shared" si="34"/>
        <v>0.12195121951219512</v>
      </c>
      <c r="N111" s="124" t="str">
        <f t="shared" si="35"/>
        <v/>
      </c>
      <c r="O111" s="124">
        <f t="shared" si="41"/>
        <v>1</v>
      </c>
      <c r="P111" s="125">
        <f t="shared" si="42"/>
        <v>0.16483516483516483</v>
      </c>
      <c r="Q111" s="124" t="str">
        <f t="shared" si="43"/>
        <v/>
      </c>
      <c r="R111" s="124">
        <f t="shared" si="44"/>
        <v>1</v>
      </c>
      <c r="S111" s="125">
        <f t="shared" si="45"/>
        <v>0.05</v>
      </c>
      <c r="T111" s="35">
        <f t="shared" si="46"/>
        <v>1</v>
      </c>
      <c r="V111" s="33">
        <f t="shared" si="47"/>
        <v>123</v>
      </c>
      <c r="W111" s="59">
        <f t="shared" si="36"/>
        <v>0.12195121951219512</v>
      </c>
      <c r="X111" s="57">
        <f t="shared" si="48"/>
        <v>28.876738951219487</v>
      </c>
      <c r="Y111" s="58">
        <f t="shared" si="49"/>
        <v>0</v>
      </c>
      <c r="Z111" s="58">
        <f t="shared" si="50"/>
        <v>1</v>
      </c>
      <c r="AA111" s="58">
        <f t="shared" si="37"/>
        <v>91</v>
      </c>
      <c r="AB111" s="59">
        <f t="shared" si="38"/>
        <v>0.16483516483516483</v>
      </c>
      <c r="AC111" s="57">
        <f t="shared" si="51"/>
        <v>24.64864996703297</v>
      </c>
      <c r="AD111" s="58">
        <f t="shared" si="52"/>
        <v>0</v>
      </c>
      <c r="AE111" s="58">
        <f t="shared" si="53"/>
        <v>1</v>
      </c>
      <c r="AF111" s="58">
        <f t="shared" si="39"/>
        <v>80</v>
      </c>
      <c r="AG111" s="58">
        <f t="shared" si="40"/>
        <v>4</v>
      </c>
      <c r="AH111" s="62">
        <f t="shared" si="54"/>
        <v>0.05</v>
      </c>
      <c r="AI111" s="57">
        <f t="shared" si="55"/>
        <v>33.031616999999954</v>
      </c>
      <c r="AJ111" s="58">
        <f t="shared" si="56"/>
        <v>1</v>
      </c>
      <c r="AL111" s="3">
        <f t="shared" si="60"/>
        <v>4</v>
      </c>
    </row>
    <row r="112" spans="1:38" ht="14.1" customHeight="1" x14ac:dyDescent="0.2">
      <c r="A112" s="66" t="s">
        <v>79</v>
      </c>
      <c r="B112" s="103" t="s">
        <v>91</v>
      </c>
      <c r="C112" s="26">
        <f t="shared" si="61"/>
        <v>12</v>
      </c>
      <c r="D112" s="26">
        <f t="shared" si="58"/>
        <v>18</v>
      </c>
      <c r="E112" s="26">
        <f t="shared" si="59"/>
        <v>19</v>
      </c>
      <c r="F112" s="104" t="s">
        <v>13</v>
      </c>
      <c r="G112" s="104" t="s">
        <v>14</v>
      </c>
      <c r="H112" s="26">
        <v>2</v>
      </c>
      <c r="I112" s="26">
        <v>1</v>
      </c>
      <c r="J112" s="34">
        <v>0</v>
      </c>
      <c r="K112" s="55"/>
      <c r="L112" s="124">
        <v>1</v>
      </c>
      <c r="M112" s="125">
        <f t="shared" si="34"/>
        <v>0.12195121951219512</v>
      </c>
      <c r="N112" s="124" t="str">
        <f t="shared" si="35"/>
        <v/>
      </c>
      <c r="O112" s="124">
        <f t="shared" si="41"/>
        <v>1</v>
      </c>
      <c r="P112" s="125">
        <f t="shared" si="42"/>
        <v>0.16483516483516483</v>
      </c>
      <c r="Q112" s="124" t="str">
        <f t="shared" si="43"/>
        <v/>
      </c>
      <c r="R112" s="124">
        <f t="shared" si="44"/>
        <v>1</v>
      </c>
      <c r="S112" s="125">
        <f t="shared" si="45"/>
        <v>0.05</v>
      </c>
      <c r="T112" s="35" t="str">
        <f t="shared" si="46"/>
        <v/>
      </c>
      <c r="V112" s="33">
        <f t="shared" si="47"/>
        <v>123</v>
      </c>
      <c r="W112" s="59">
        <f t="shared" si="36"/>
        <v>0.12195121951219512</v>
      </c>
      <c r="X112" s="57">
        <f t="shared" si="48"/>
        <v>28.998690170731681</v>
      </c>
      <c r="Y112" s="58">
        <f t="shared" si="49"/>
        <v>0</v>
      </c>
      <c r="Z112" s="58">
        <f t="shared" si="50"/>
        <v>1</v>
      </c>
      <c r="AA112" s="58">
        <f t="shared" si="37"/>
        <v>91</v>
      </c>
      <c r="AB112" s="59">
        <f t="shared" si="38"/>
        <v>0.16483516483516483</v>
      </c>
      <c r="AC112" s="57">
        <f t="shared" si="51"/>
        <v>24.813485131868134</v>
      </c>
      <c r="AD112" s="58">
        <f t="shared" si="52"/>
        <v>0</v>
      </c>
      <c r="AE112" s="58">
        <f t="shared" si="53"/>
        <v>1</v>
      </c>
      <c r="AF112" s="58">
        <f t="shared" si="39"/>
        <v>80</v>
      </c>
      <c r="AG112" s="58">
        <f t="shared" si="40"/>
        <v>4</v>
      </c>
      <c r="AH112" s="62">
        <f t="shared" si="54"/>
        <v>0.05</v>
      </c>
      <c r="AI112" s="57">
        <f t="shared" si="55"/>
        <v>33.081616999999952</v>
      </c>
      <c r="AJ112" s="58">
        <f t="shared" si="56"/>
        <v>0</v>
      </c>
      <c r="AL112" s="3">
        <f t="shared" si="60"/>
        <v>4</v>
      </c>
    </row>
    <row r="113" spans="1:38" ht="14.1" customHeight="1" x14ac:dyDescent="0.2">
      <c r="A113" s="66" t="s">
        <v>79</v>
      </c>
      <c r="B113" s="103" t="s">
        <v>91</v>
      </c>
      <c r="C113" s="26">
        <v>12</v>
      </c>
      <c r="D113" s="26">
        <v>18</v>
      </c>
      <c r="E113" s="26">
        <f t="shared" si="59"/>
        <v>20</v>
      </c>
      <c r="F113" s="104" t="s">
        <v>13</v>
      </c>
      <c r="G113" s="104" t="s">
        <v>14</v>
      </c>
      <c r="H113" s="26">
        <v>2</v>
      </c>
      <c r="I113" s="26">
        <v>1</v>
      </c>
      <c r="J113" s="34">
        <v>0</v>
      </c>
      <c r="K113" s="55"/>
      <c r="L113" s="124">
        <v>1</v>
      </c>
      <c r="M113" s="125">
        <f t="shared" si="34"/>
        <v>0.12195121951219512</v>
      </c>
      <c r="N113" s="124">
        <f t="shared" si="35"/>
        <v>1</v>
      </c>
      <c r="O113" s="124">
        <f t="shared" si="41"/>
        <v>1</v>
      </c>
      <c r="P113" s="125">
        <f t="shared" si="42"/>
        <v>0.16483516483516483</v>
      </c>
      <c r="Q113" s="124" t="str">
        <f t="shared" si="43"/>
        <v/>
      </c>
      <c r="R113" s="124">
        <f t="shared" si="44"/>
        <v>1</v>
      </c>
      <c r="S113" s="125">
        <f t="shared" si="45"/>
        <v>0.05</v>
      </c>
      <c r="T113" s="35" t="str">
        <f t="shared" si="46"/>
        <v/>
      </c>
      <c r="V113" s="33">
        <f t="shared" si="47"/>
        <v>123</v>
      </c>
      <c r="W113" s="59">
        <f t="shared" si="36"/>
        <v>0.12195121951219512</v>
      </c>
      <c r="X113" s="57">
        <f t="shared" si="48"/>
        <v>29.120641390243875</v>
      </c>
      <c r="Y113" s="58">
        <f t="shared" si="49"/>
        <v>1</v>
      </c>
      <c r="Z113" s="58">
        <f t="shared" si="50"/>
        <v>1</v>
      </c>
      <c r="AA113" s="58">
        <f t="shared" si="37"/>
        <v>91</v>
      </c>
      <c r="AB113" s="59">
        <f t="shared" si="38"/>
        <v>0.16483516483516483</v>
      </c>
      <c r="AC113" s="57">
        <f t="shared" si="51"/>
        <v>24.978320296703298</v>
      </c>
      <c r="AD113" s="58">
        <f t="shared" si="52"/>
        <v>0</v>
      </c>
      <c r="AE113" s="58">
        <f t="shared" si="53"/>
        <v>1</v>
      </c>
      <c r="AF113" s="58">
        <f t="shared" si="39"/>
        <v>80</v>
      </c>
      <c r="AG113" s="58">
        <f t="shared" si="40"/>
        <v>4</v>
      </c>
      <c r="AH113" s="62">
        <f t="shared" si="54"/>
        <v>0.05</v>
      </c>
      <c r="AI113" s="57">
        <f t="shared" si="55"/>
        <v>33.131616999999949</v>
      </c>
      <c r="AJ113" s="58">
        <f t="shared" si="56"/>
        <v>0</v>
      </c>
      <c r="AL113" s="3">
        <f t="shared" si="60"/>
        <v>4</v>
      </c>
    </row>
    <row r="114" spans="1:38" ht="14.1" customHeight="1" x14ac:dyDescent="0.2">
      <c r="A114" s="66" t="s">
        <v>79</v>
      </c>
      <c r="B114" s="103" t="s">
        <v>91</v>
      </c>
      <c r="C114" s="26">
        <v>12</v>
      </c>
      <c r="D114" s="26">
        <f t="shared" si="58"/>
        <v>19</v>
      </c>
      <c r="E114" s="26">
        <f t="shared" si="59"/>
        <v>21</v>
      </c>
      <c r="F114" s="104" t="s">
        <v>13</v>
      </c>
      <c r="G114" s="104" t="s">
        <v>14</v>
      </c>
      <c r="H114" s="26">
        <v>6</v>
      </c>
      <c r="I114" s="26">
        <v>1</v>
      </c>
      <c r="J114" s="34">
        <v>0</v>
      </c>
      <c r="K114" s="55"/>
      <c r="L114" s="124">
        <v>1</v>
      </c>
      <c r="M114" s="125">
        <f t="shared" si="34"/>
        <v>0.12195121951219512</v>
      </c>
      <c r="N114" s="124" t="str">
        <f t="shared" si="35"/>
        <v/>
      </c>
      <c r="O114" s="124">
        <f t="shared" si="41"/>
        <v>1</v>
      </c>
      <c r="P114" s="125">
        <f t="shared" si="42"/>
        <v>0.16483516483516483</v>
      </c>
      <c r="Q114" s="124">
        <f t="shared" si="43"/>
        <v>1</v>
      </c>
      <c r="R114" s="124">
        <f t="shared" si="44"/>
        <v>1</v>
      </c>
      <c r="S114" s="125">
        <f t="shared" si="45"/>
        <v>0.05</v>
      </c>
      <c r="T114" s="35" t="str">
        <f t="shared" si="46"/>
        <v/>
      </c>
      <c r="V114" s="33">
        <f t="shared" si="47"/>
        <v>123</v>
      </c>
      <c r="W114" s="59">
        <f t="shared" si="36"/>
        <v>0.12195121951219512</v>
      </c>
      <c r="X114" s="57">
        <f t="shared" si="48"/>
        <v>29.24259260975607</v>
      </c>
      <c r="Y114" s="58">
        <f t="shared" si="49"/>
        <v>0</v>
      </c>
      <c r="Z114" s="58">
        <f t="shared" si="50"/>
        <v>1</v>
      </c>
      <c r="AA114" s="58">
        <f t="shared" si="37"/>
        <v>91</v>
      </c>
      <c r="AB114" s="59">
        <f t="shared" si="38"/>
        <v>0.16483516483516483</v>
      </c>
      <c r="AC114" s="57">
        <f t="shared" si="51"/>
        <v>25.143155461538463</v>
      </c>
      <c r="AD114" s="58">
        <f t="shared" si="52"/>
        <v>1</v>
      </c>
      <c r="AE114" s="58">
        <f t="shared" si="53"/>
        <v>1</v>
      </c>
      <c r="AF114" s="58">
        <f t="shared" si="39"/>
        <v>80</v>
      </c>
      <c r="AG114" s="58">
        <f t="shared" si="40"/>
        <v>4</v>
      </c>
      <c r="AH114" s="62">
        <f t="shared" si="54"/>
        <v>0.05</v>
      </c>
      <c r="AI114" s="57">
        <f t="shared" si="55"/>
        <v>33.181616999999946</v>
      </c>
      <c r="AJ114" s="58">
        <f t="shared" si="56"/>
        <v>0</v>
      </c>
      <c r="AL114" s="3">
        <f t="shared" si="60"/>
        <v>4</v>
      </c>
    </row>
    <row r="115" spans="1:38" ht="14.1" customHeight="1" x14ac:dyDescent="0.2">
      <c r="A115" s="66" t="s">
        <v>79</v>
      </c>
      <c r="B115" s="103" t="s">
        <v>91</v>
      </c>
      <c r="C115" s="26">
        <f t="shared" si="61"/>
        <v>13</v>
      </c>
      <c r="D115" s="26">
        <f t="shared" si="58"/>
        <v>20</v>
      </c>
      <c r="E115" s="26">
        <f t="shared" si="59"/>
        <v>22</v>
      </c>
      <c r="F115" s="104" t="s">
        <v>13</v>
      </c>
      <c r="G115" s="104" t="s">
        <v>14</v>
      </c>
      <c r="H115" s="26">
        <v>7</v>
      </c>
      <c r="I115" s="26">
        <v>1</v>
      </c>
      <c r="J115" s="34">
        <v>0</v>
      </c>
      <c r="K115" s="55"/>
      <c r="L115" s="124">
        <v>1</v>
      </c>
      <c r="M115" s="125">
        <f t="shared" si="34"/>
        <v>0.12195121951219512</v>
      </c>
      <c r="N115" s="124" t="str">
        <f t="shared" si="35"/>
        <v/>
      </c>
      <c r="O115" s="124">
        <f t="shared" si="41"/>
        <v>1</v>
      </c>
      <c r="P115" s="125">
        <f t="shared" si="42"/>
        <v>0.16483516483516483</v>
      </c>
      <c r="Q115" s="124" t="str">
        <f t="shared" si="43"/>
        <v/>
      </c>
      <c r="R115" s="124">
        <f t="shared" si="44"/>
        <v>1</v>
      </c>
      <c r="S115" s="125">
        <f t="shared" si="45"/>
        <v>0.05</v>
      </c>
      <c r="T115" s="35" t="str">
        <f t="shared" si="46"/>
        <v/>
      </c>
      <c r="V115" s="33">
        <f t="shared" si="47"/>
        <v>123</v>
      </c>
      <c r="W115" s="59">
        <f t="shared" si="36"/>
        <v>0.12195121951219512</v>
      </c>
      <c r="X115" s="57">
        <f t="shared" si="48"/>
        <v>29.364543829268264</v>
      </c>
      <c r="Y115" s="58">
        <f t="shared" si="49"/>
        <v>0</v>
      </c>
      <c r="Z115" s="58">
        <f t="shared" si="50"/>
        <v>1</v>
      </c>
      <c r="AA115" s="58">
        <f t="shared" si="37"/>
        <v>91</v>
      </c>
      <c r="AB115" s="59">
        <f t="shared" si="38"/>
        <v>0.16483516483516483</v>
      </c>
      <c r="AC115" s="57">
        <f t="shared" si="51"/>
        <v>25.307990626373627</v>
      </c>
      <c r="AD115" s="58">
        <f t="shared" si="52"/>
        <v>0</v>
      </c>
      <c r="AE115" s="58">
        <f t="shared" si="53"/>
        <v>1</v>
      </c>
      <c r="AF115" s="58">
        <f t="shared" si="39"/>
        <v>80</v>
      </c>
      <c r="AG115" s="58">
        <f t="shared" si="40"/>
        <v>4</v>
      </c>
      <c r="AH115" s="62">
        <f t="shared" si="54"/>
        <v>0.05</v>
      </c>
      <c r="AI115" s="57">
        <f t="shared" si="55"/>
        <v>33.231616999999943</v>
      </c>
      <c r="AJ115" s="58">
        <f t="shared" si="56"/>
        <v>0</v>
      </c>
      <c r="AL115" s="3">
        <f t="shared" si="60"/>
        <v>4</v>
      </c>
    </row>
    <row r="116" spans="1:38" ht="14.1" customHeight="1" x14ac:dyDescent="0.2">
      <c r="A116" s="66" t="s">
        <v>79</v>
      </c>
      <c r="B116" s="103" t="s">
        <v>91</v>
      </c>
      <c r="C116" s="26">
        <f t="shared" si="61"/>
        <v>14</v>
      </c>
      <c r="D116" s="26">
        <f t="shared" si="58"/>
        <v>21</v>
      </c>
      <c r="E116" s="26">
        <f t="shared" si="59"/>
        <v>23</v>
      </c>
      <c r="F116" s="104" t="s">
        <v>13</v>
      </c>
      <c r="G116" s="104" t="s">
        <v>14</v>
      </c>
      <c r="H116" s="26">
        <v>7</v>
      </c>
      <c r="I116" s="26">
        <v>1</v>
      </c>
      <c r="J116" s="34">
        <v>0</v>
      </c>
      <c r="K116" s="55"/>
      <c r="L116" s="124">
        <v>1</v>
      </c>
      <c r="M116" s="125">
        <f t="shared" si="34"/>
        <v>0.12195121951219512</v>
      </c>
      <c r="N116" s="124" t="str">
        <f t="shared" si="35"/>
        <v/>
      </c>
      <c r="O116" s="124">
        <f t="shared" si="41"/>
        <v>1</v>
      </c>
      <c r="P116" s="125">
        <f t="shared" si="42"/>
        <v>0.16483516483516483</v>
      </c>
      <c r="Q116" s="124" t="str">
        <f t="shared" si="43"/>
        <v/>
      </c>
      <c r="R116" s="124">
        <f t="shared" si="44"/>
        <v>1</v>
      </c>
      <c r="S116" s="125">
        <f t="shared" si="45"/>
        <v>0.05</v>
      </c>
      <c r="T116" s="35" t="str">
        <f t="shared" si="46"/>
        <v/>
      </c>
      <c r="V116" s="33">
        <f t="shared" si="47"/>
        <v>123</v>
      </c>
      <c r="W116" s="59">
        <f t="shared" si="36"/>
        <v>0.12195121951219512</v>
      </c>
      <c r="X116" s="57">
        <f t="shared" si="48"/>
        <v>29.486495048780458</v>
      </c>
      <c r="Y116" s="58">
        <f t="shared" si="49"/>
        <v>0</v>
      </c>
      <c r="Z116" s="58">
        <f t="shared" si="50"/>
        <v>1</v>
      </c>
      <c r="AA116" s="58">
        <f t="shared" si="37"/>
        <v>91</v>
      </c>
      <c r="AB116" s="59">
        <f t="shared" si="38"/>
        <v>0.16483516483516483</v>
      </c>
      <c r="AC116" s="57">
        <f t="shared" si="51"/>
        <v>25.472825791208791</v>
      </c>
      <c r="AD116" s="58">
        <f t="shared" si="52"/>
        <v>0</v>
      </c>
      <c r="AE116" s="58">
        <f t="shared" si="53"/>
        <v>1</v>
      </c>
      <c r="AF116" s="58">
        <f t="shared" si="39"/>
        <v>80</v>
      </c>
      <c r="AG116" s="58">
        <f t="shared" si="40"/>
        <v>4</v>
      </c>
      <c r="AH116" s="62">
        <f t="shared" si="54"/>
        <v>0.05</v>
      </c>
      <c r="AI116" s="57">
        <f t="shared" si="55"/>
        <v>33.28161699999994</v>
      </c>
      <c r="AJ116" s="58">
        <f t="shared" si="56"/>
        <v>0</v>
      </c>
      <c r="AL116" s="3">
        <f t="shared" si="60"/>
        <v>4</v>
      </c>
    </row>
    <row r="117" spans="1:38" ht="14.1" customHeight="1" x14ac:dyDescent="0.2">
      <c r="A117" s="66" t="s">
        <v>79</v>
      </c>
      <c r="B117" s="103" t="s">
        <v>91</v>
      </c>
      <c r="C117" s="26">
        <f t="shared" si="61"/>
        <v>15</v>
      </c>
      <c r="D117" s="26">
        <f t="shared" si="58"/>
        <v>22</v>
      </c>
      <c r="E117" s="26">
        <f t="shared" si="59"/>
        <v>24</v>
      </c>
      <c r="F117" s="104" t="s">
        <v>13</v>
      </c>
      <c r="G117" s="104" t="s">
        <v>14</v>
      </c>
      <c r="H117" s="26">
        <v>3</v>
      </c>
      <c r="I117" s="26">
        <v>1</v>
      </c>
      <c r="J117" s="34">
        <v>0</v>
      </c>
      <c r="K117" s="55"/>
      <c r="L117" s="124">
        <v>1</v>
      </c>
      <c r="M117" s="125">
        <f t="shared" si="34"/>
        <v>0.12195121951219512</v>
      </c>
      <c r="N117" s="124" t="str">
        <f t="shared" si="35"/>
        <v/>
      </c>
      <c r="O117" s="124">
        <f t="shared" si="41"/>
        <v>1</v>
      </c>
      <c r="P117" s="125">
        <f t="shared" si="42"/>
        <v>0.16483516483516483</v>
      </c>
      <c r="Q117" s="124" t="str">
        <f t="shared" si="43"/>
        <v/>
      </c>
      <c r="R117" s="124">
        <f t="shared" si="44"/>
        <v>1</v>
      </c>
      <c r="S117" s="125">
        <f t="shared" si="45"/>
        <v>0.05</v>
      </c>
      <c r="T117" s="35" t="str">
        <f t="shared" si="46"/>
        <v/>
      </c>
      <c r="V117" s="33">
        <f t="shared" si="47"/>
        <v>123</v>
      </c>
      <c r="W117" s="59">
        <f t="shared" si="36"/>
        <v>0.12195121951219512</v>
      </c>
      <c r="X117" s="57">
        <f t="shared" si="48"/>
        <v>29.608446268292653</v>
      </c>
      <c r="Y117" s="58">
        <f t="shared" si="49"/>
        <v>0</v>
      </c>
      <c r="Z117" s="58">
        <f t="shared" si="50"/>
        <v>1</v>
      </c>
      <c r="AA117" s="58">
        <f t="shared" si="37"/>
        <v>91</v>
      </c>
      <c r="AB117" s="59">
        <f t="shared" si="38"/>
        <v>0.16483516483516483</v>
      </c>
      <c r="AC117" s="57">
        <f t="shared" si="51"/>
        <v>25.637660956043955</v>
      </c>
      <c r="AD117" s="58">
        <f t="shared" si="52"/>
        <v>0</v>
      </c>
      <c r="AE117" s="58">
        <f t="shared" si="53"/>
        <v>1</v>
      </c>
      <c r="AF117" s="58">
        <f t="shared" si="39"/>
        <v>80</v>
      </c>
      <c r="AG117" s="58">
        <f t="shared" si="40"/>
        <v>4</v>
      </c>
      <c r="AH117" s="62">
        <f t="shared" si="54"/>
        <v>0.05</v>
      </c>
      <c r="AI117" s="57">
        <f t="shared" si="55"/>
        <v>33.331616999999937</v>
      </c>
      <c r="AJ117" s="58">
        <f t="shared" si="56"/>
        <v>0</v>
      </c>
      <c r="AL117" s="3">
        <f t="shared" si="60"/>
        <v>4</v>
      </c>
    </row>
    <row r="118" spans="1:38" ht="14.1" customHeight="1" x14ac:dyDescent="0.2">
      <c r="A118" s="66" t="s">
        <v>79</v>
      </c>
      <c r="B118" s="103" t="s">
        <v>91</v>
      </c>
      <c r="C118" s="26">
        <f t="shared" si="61"/>
        <v>16</v>
      </c>
      <c r="D118" s="26">
        <f t="shared" si="58"/>
        <v>23</v>
      </c>
      <c r="E118" s="26">
        <f t="shared" si="59"/>
        <v>25</v>
      </c>
      <c r="F118" s="104" t="s">
        <v>13</v>
      </c>
      <c r="G118" s="104" t="s">
        <v>14</v>
      </c>
      <c r="H118" s="26">
        <v>6</v>
      </c>
      <c r="I118" s="26">
        <v>1</v>
      </c>
      <c r="J118" s="34">
        <v>0</v>
      </c>
      <c r="K118" s="55"/>
      <c r="L118" s="124">
        <v>1</v>
      </c>
      <c r="M118" s="125">
        <f t="shared" si="34"/>
        <v>0.12195121951219512</v>
      </c>
      <c r="N118" s="124" t="str">
        <f t="shared" si="35"/>
        <v/>
      </c>
      <c r="O118" s="124">
        <f t="shared" si="41"/>
        <v>1</v>
      </c>
      <c r="P118" s="125">
        <f t="shared" si="42"/>
        <v>0.16483516483516483</v>
      </c>
      <c r="Q118" s="124" t="str">
        <f t="shared" si="43"/>
        <v/>
      </c>
      <c r="R118" s="124">
        <f t="shared" si="44"/>
        <v>1</v>
      </c>
      <c r="S118" s="125">
        <f t="shared" si="45"/>
        <v>0.05</v>
      </c>
      <c r="T118" s="35" t="str">
        <f t="shared" si="46"/>
        <v/>
      </c>
      <c r="V118" s="33">
        <f t="shared" si="47"/>
        <v>123</v>
      </c>
      <c r="W118" s="59">
        <f t="shared" si="36"/>
        <v>0.12195121951219512</v>
      </c>
      <c r="X118" s="57">
        <f t="shared" si="48"/>
        <v>29.730397487804847</v>
      </c>
      <c r="Y118" s="58">
        <f t="shared" si="49"/>
        <v>0</v>
      </c>
      <c r="Z118" s="58">
        <f t="shared" si="50"/>
        <v>1</v>
      </c>
      <c r="AA118" s="58">
        <f t="shared" si="37"/>
        <v>91</v>
      </c>
      <c r="AB118" s="59">
        <f t="shared" si="38"/>
        <v>0.16483516483516483</v>
      </c>
      <c r="AC118" s="57">
        <f t="shared" si="51"/>
        <v>25.80249612087912</v>
      </c>
      <c r="AD118" s="58">
        <f t="shared" si="52"/>
        <v>0</v>
      </c>
      <c r="AE118" s="58">
        <f t="shared" si="53"/>
        <v>1</v>
      </c>
      <c r="AF118" s="58">
        <f t="shared" si="39"/>
        <v>80</v>
      </c>
      <c r="AG118" s="58">
        <f t="shared" si="40"/>
        <v>4</v>
      </c>
      <c r="AH118" s="62">
        <f t="shared" si="54"/>
        <v>0.05</v>
      </c>
      <c r="AI118" s="57">
        <f t="shared" si="55"/>
        <v>33.381616999999935</v>
      </c>
      <c r="AJ118" s="58">
        <f t="shared" si="56"/>
        <v>0</v>
      </c>
      <c r="AL118" s="3">
        <f t="shared" si="60"/>
        <v>4</v>
      </c>
    </row>
    <row r="119" spans="1:38" ht="14.1" customHeight="1" x14ac:dyDescent="0.2">
      <c r="A119" s="66" t="s">
        <v>79</v>
      </c>
      <c r="B119" s="103" t="s">
        <v>91</v>
      </c>
      <c r="C119" s="26">
        <f t="shared" si="61"/>
        <v>17</v>
      </c>
      <c r="D119" s="26">
        <f t="shared" si="58"/>
        <v>24</v>
      </c>
      <c r="E119" s="26">
        <f t="shared" si="59"/>
        <v>26</v>
      </c>
      <c r="F119" s="104" t="s">
        <v>13</v>
      </c>
      <c r="G119" s="104" t="s">
        <v>14</v>
      </c>
      <c r="H119" s="26">
        <v>5</v>
      </c>
      <c r="I119" s="26">
        <v>1</v>
      </c>
      <c r="J119" s="34">
        <v>0</v>
      </c>
      <c r="K119" s="55"/>
      <c r="L119" s="124">
        <v>1</v>
      </c>
      <c r="M119" s="125">
        <f t="shared" si="34"/>
        <v>0.12195121951219512</v>
      </c>
      <c r="N119" s="124" t="str">
        <f t="shared" si="35"/>
        <v/>
      </c>
      <c r="O119" s="124">
        <f t="shared" si="41"/>
        <v>1</v>
      </c>
      <c r="P119" s="125">
        <f t="shared" si="42"/>
        <v>0.16483516483516483</v>
      </c>
      <c r="Q119" s="124" t="str">
        <f t="shared" si="43"/>
        <v/>
      </c>
      <c r="R119" s="124">
        <f t="shared" si="44"/>
        <v>1</v>
      </c>
      <c r="S119" s="125">
        <f t="shared" si="45"/>
        <v>0.05</v>
      </c>
      <c r="T119" s="35" t="str">
        <f t="shared" si="46"/>
        <v/>
      </c>
      <c r="V119" s="33">
        <f t="shared" si="47"/>
        <v>123</v>
      </c>
      <c r="W119" s="59">
        <f t="shared" si="36"/>
        <v>0.12195121951219512</v>
      </c>
      <c r="X119" s="57">
        <f t="shared" si="48"/>
        <v>29.852348707317041</v>
      </c>
      <c r="Y119" s="58">
        <f t="shared" si="49"/>
        <v>0</v>
      </c>
      <c r="Z119" s="58">
        <f t="shared" si="50"/>
        <v>1</v>
      </c>
      <c r="AA119" s="58">
        <f t="shared" si="37"/>
        <v>91</v>
      </c>
      <c r="AB119" s="59">
        <f t="shared" si="38"/>
        <v>0.16483516483516483</v>
      </c>
      <c r="AC119" s="57">
        <f t="shared" si="51"/>
        <v>25.967331285714284</v>
      </c>
      <c r="AD119" s="58">
        <f t="shared" si="52"/>
        <v>0</v>
      </c>
      <c r="AE119" s="58">
        <f t="shared" si="53"/>
        <v>1</v>
      </c>
      <c r="AF119" s="58">
        <f t="shared" si="39"/>
        <v>80</v>
      </c>
      <c r="AG119" s="58">
        <f t="shared" si="40"/>
        <v>4</v>
      </c>
      <c r="AH119" s="62">
        <f t="shared" si="54"/>
        <v>0.05</v>
      </c>
      <c r="AI119" s="57">
        <f t="shared" si="55"/>
        <v>33.431616999999932</v>
      </c>
      <c r="AJ119" s="58">
        <f t="shared" si="56"/>
        <v>0</v>
      </c>
      <c r="AL119" s="3">
        <f t="shared" si="60"/>
        <v>4</v>
      </c>
    </row>
    <row r="120" spans="1:38" ht="14.1" customHeight="1" x14ac:dyDescent="0.2">
      <c r="A120" s="66" t="s">
        <v>79</v>
      </c>
      <c r="B120" s="103" t="s">
        <v>91</v>
      </c>
      <c r="C120" s="26">
        <f t="shared" si="61"/>
        <v>18</v>
      </c>
      <c r="D120" s="26">
        <f t="shared" si="58"/>
        <v>25</v>
      </c>
      <c r="E120" s="26">
        <f t="shared" si="59"/>
        <v>27</v>
      </c>
      <c r="F120" s="104" t="s">
        <v>13</v>
      </c>
      <c r="G120" s="104" t="s">
        <v>14</v>
      </c>
      <c r="H120" s="26">
        <v>3</v>
      </c>
      <c r="I120" s="26">
        <v>1</v>
      </c>
      <c r="J120" s="34">
        <v>0</v>
      </c>
      <c r="K120" s="55"/>
      <c r="L120" s="124">
        <v>1</v>
      </c>
      <c r="M120" s="125">
        <f t="shared" si="34"/>
        <v>0.12195121951219512</v>
      </c>
      <c r="N120" s="124" t="str">
        <f t="shared" si="35"/>
        <v/>
      </c>
      <c r="O120" s="124">
        <f t="shared" si="41"/>
        <v>1</v>
      </c>
      <c r="P120" s="125">
        <f t="shared" si="42"/>
        <v>0.16483516483516483</v>
      </c>
      <c r="Q120" s="124">
        <f t="shared" si="43"/>
        <v>1</v>
      </c>
      <c r="R120" s="124">
        <f t="shared" si="44"/>
        <v>1</v>
      </c>
      <c r="S120" s="125">
        <f t="shared" si="45"/>
        <v>0.05</v>
      </c>
      <c r="T120" s="35" t="str">
        <f t="shared" si="46"/>
        <v/>
      </c>
      <c r="V120" s="33">
        <f t="shared" si="47"/>
        <v>123</v>
      </c>
      <c r="W120" s="59">
        <f t="shared" si="36"/>
        <v>0.12195121951219512</v>
      </c>
      <c r="X120" s="57">
        <f t="shared" si="48"/>
        <v>29.974299926829236</v>
      </c>
      <c r="Y120" s="58">
        <f t="shared" si="49"/>
        <v>0</v>
      </c>
      <c r="Z120" s="58">
        <f t="shared" si="50"/>
        <v>1</v>
      </c>
      <c r="AA120" s="58">
        <f t="shared" si="37"/>
        <v>91</v>
      </c>
      <c r="AB120" s="59">
        <f t="shared" si="38"/>
        <v>0.16483516483516483</v>
      </c>
      <c r="AC120" s="57">
        <f t="shared" si="51"/>
        <v>26.132166450549448</v>
      </c>
      <c r="AD120" s="58">
        <f t="shared" si="52"/>
        <v>1</v>
      </c>
      <c r="AE120" s="58">
        <f t="shared" si="53"/>
        <v>1</v>
      </c>
      <c r="AF120" s="58">
        <f t="shared" si="39"/>
        <v>80</v>
      </c>
      <c r="AG120" s="58">
        <f t="shared" si="40"/>
        <v>4</v>
      </c>
      <c r="AH120" s="62">
        <f t="shared" si="54"/>
        <v>0.05</v>
      </c>
      <c r="AI120" s="57">
        <f t="shared" si="55"/>
        <v>33.481616999999929</v>
      </c>
      <c r="AJ120" s="58">
        <f t="shared" si="56"/>
        <v>0</v>
      </c>
      <c r="AL120" s="3">
        <f t="shared" si="60"/>
        <v>4</v>
      </c>
    </row>
    <row r="121" spans="1:38" ht="14.1" customHeight="1" x14ac:dyDescent="0.2">
      <c r="A121" s="66" t="s">
        <v>79</v>
      </c>
      <c r="B121" s="103" t="s">
        <v>91</v>
      </c>
      <c r="C121" s="26">
        <v>20</v>
      </c>
      <c r="D121" s="26">
        <f t="shared" si="58"/>
        <v>26</v>
      </c>
      <c r="E121" s="26">
        <f t="shared" si="59"/>
        <v>28</v>
      </c>
      <c r="F121" s="104" t="s">
        <v>13</v>
      </c>
      <c r="G121" s="104" t="s">
        <v>14</v>
      </c>
      <c r="H121" s="26">
        <v>2</v>
      </c>
      <c r="I121" s="26">
        <v>1</v>
      </c>
      <c r="J121" s="34">
        <v>0</v>
      </c>
      <c r="K121" s="55"/>
      <c r="L121" s="124">
        <v>1</v>
      </c>
      <c r="M121" s="125">
        <f t="shared" si="34"/>
        <v>0.12195121951219512</v>
      </c>
      <c r="N121" s="124">
        <f t="shared" si="35"/>
        <v>1</v>
      </c>
      <c r="O121" s="124">
        <f t="shared" si="41"/>
        <v>1</v>
      </c>
      <c r="P121" s="125">
        <f t="shared" si="42"/>
        <v>0.16483516483516483</v>
      </c>
      <c r="Q121" s="124" t="str">
        <f t="shared" si="43"/>
        <v/>
      </c>
      <c r="R121" s="124">
        <f t="shared" si="44"/>
        <v>1</v>
      </c>
      <c r="S121" s="125">
        <f t="shared" si="45"/>
        <v>0.05</v>
      </c>
      <c r="T121" s="35" t="str">
        <f t="shared" si="46"/>
        <v/>
      </c>
      <c r="V121" s="33">
        <f t="shared" si="47"/>
        <v>123</v>
      </c>
      <c r="W121" s="59">
        <f t="shared" si="36"/>
        <v>0.12195121951219512</v>
      </c>
      <c r="X121" s="57">
        <f t="shared" si="48"/>
        <v>30.09625114634143</v>
      </c>
      <c r="Y121" s="58">
        <f t="shared" si="49"/>
        <v>1</v>
      </c>
      <c r="Z121" s="58">
        <f t="shared" si="50"/>
        <v>1</v>
      </c>
      <c r="AA121" s="58">
        <f t="shared" si="37"/>
        <v>91</v>
      </c>
      <c r="AB121" s="59">
        <f t="shared" si="38"/>
        <v>0.16483516483516483</v>
      </c>
      <c r="AC121" s="57">
        <f t="shared" si="51"/>
        <v>26.297001615384612</v>
      </c>
      <c r="AD121" s="58">
        <f t="shared" si="52"/>
        <v>0</v>
      </c>
      <c r="AE121" s="58">
        <f t="shared" si="53"/>
        <v>1</v>
      </c>
      <c r="AF121" s="58">
        <f t="shared" si="39"/>
        <v>80</v>
      </c>
      <c r="AG121" s="58">
        <f t="shared" si="40"/>
        <v>4</v>
      </c>
      <c r="AH121" s="62">
        <f t="shared" si="54"/>
        <v>0.05</v>
      </c>
      <c r="AI121" s="57">
        <f t="shared" si="55"/>
        <v>33.531616999999926</v>
      </c>
      <c r="AJ121" s="58">
        <f t="shared" si="56"/>
        <v>0</v>
      </c>
      <c r="AL121" s="3">
        <f t="shared" si="60"/>
        <v>4</v>
      </c>
    </row>
    <row r="122" spans="1:38" ht="14.1" customHeight="1" x14ac:dyDescent="0.2">
      <c r="A122" s="66" t="s">
        <v>79</v>
      </c>
      <c r="B122" s="103" t="s">
        <v>91</v>
      </c>
      <c r="C122" s="26">
        <v>20</v>
      </c>
      <c r="D122" s="26">
        <f t="shared" si="58"/>
        <v>27</v>
      </c>
      <c r="E122" s="26">
        <f t="shared" si="59"/>
        <v>29</v>
      </c>
      <c r="F122" s="104" t="s">
        <v>13</v>
      </c>
      <c r="G122" s="104" t="s">
        <v>14</v>
      </c>
      <c r="H122" s="26">
        <v>4</v>
      </c>
      <c r="I122" s="26">
        <v>1</v>
      </c>
      <c r="J122" s="34">
        <v>0</v>
      </c>
      <c r="K122" s="55"/>
      <c r="L122" s="124">
        <v>1</v>
      </c>
      <c r="M122" s="125">
        <f t="shared" si="34"/>
        <v>0.12195121951219512</v>
      </c>
      <c r="N122" s="124" t="str">
        <f t="shared" si="35"/>
        <v/>
      </c>
      <c r="O122" s="124">
        <f t="shared" si="41"/>
        <v>1</v>
      </c>
      <c r="P122" s="125">
        <f t="shared" si="42"/>
        <v>0.16483516483516483</v>
      </c>
      <c r="Q122" s="124" t="str">
        <f t="shared" si="43"/>
        <v/>
      </c>
      <c r="R122" s="124">
        <f t="shared" si="44"/>
        <v>1</v>
      </c>
      <c r="S122" s="125">
        <f t="shared" si="45"/>
        <v>0.05</v>
      </c>
      <c r="T122" s="35" t="str">
        <f t="shared" si="46"/>
        <v/>
      </c>
      <c r="V122" s="33">
        <f t="shared" si="47"/>
        <v>123</v>
      </c>
      <c r="W122" s="59">
        <f t="shared" si="36"/>
        <v>0.12195121951219512</v>
      </c>
      <c r="X122" s="57">
        <f t="shared" si="48"/>
        <v>30.218202365853625</v>
      </c>
      <c r="Y122" s="58">
        <f t="shared" si="49"/>
        <v>0</v>
      </c>
      <c r="Z122" s="58">
        <f t="shared" si="50"/>
        <v>1</v>
      </c>
      <c r="AA122" s="58">
        <f t="shared" si="37"/>
        <v>91</v>
      </c>
      <c r="AB122" s="59">
        <f t="shared" si="38"/>
        <v>0.16483516483516483</v>
      </c>
      <c r="AC122" s="57">
        <f t="shared" si="51"/>
        <v>26.461836780219777</v>
      </c>
      <c r="AD122" s="58">
        <f t="shared" si="52"/>
        <v>0</v>
      </c>
      <c r="AE122" s="58">
        <f t="shared" si="53"/>
        <v>1</v>
      </c>
      <c r="AF122" s="58">
        <f t="shared" si="39"/>
        <v>80</v>
      </c>
      <c r="AG122" s="58">
        <f t="shared" si="40"/>
        <v>4</v>
      </c>
      <c r="AH122" s="62">
        <f t="shared" si="54"/>
        <v>0.05</v>
      </c>
      <c r="AI122" s="57">
        <f t="shared" si="55"/>
        <v>33.581616999999923</v>
      </c>
      <c r="AJ122" s="58">
        <f t="shared" si="56"/>
        <v>0</v>
      </c>
      <c r="AL122" s="3">
        <f t="shared" si="60"/>
        <v>4</v>
      </c>
    </row>
    <row r="123" spans="1:38" ht="14.1" customHeight="1" x14ac:dyDescent="0.2">
      <c r="A123" s="66" t="s">
        <v>79</v>
      </c>
      <c r="B123" s="103" t="s">
        <v>91</v>
      </c>
      <c r="C123" s="26">
        <v>20</v>
      </c>
      <c r="D123" s="26">
        <f t="shared" si="58"/>
        <v>28</v>
      </c>
      <c r="E123" s="26">
        <f t="shared" si="59"/>
        <v>30</v>
      </c>
      <c r="F123" s="104" t="s">
        <v>13</v>
      </c>
      <c r="G123" s="104" t="s">
        <v>14</v>
      </c>
      <c r="H123" s="26">
        <v>3</v>
      </c>
      <c r="I123" s="26">
        <v>1</v>
      </c>
      <c r="J123" s="34">
        <v>0</v>
      </c>
      <c r="K123" s="55"/>
      <c r="L123" s="124">
        <v>1</v>
      </c>
      <c r="M123" s="125">
        <f t="shared" si="34"/>
        <v>0.12195121951219512</v>
      </c>
      <c r="N123" s="124" t="str">
        <f t="shared" si="35"/>
        <v/>
      </c>
      <c r="O123" s="124">
        <f t="shared" si="41"/>
        <v>1</v>
      </c>
      <c r="P123" s="125">
        <f t="shared" si="42"/>
        <v>0.16483516483516483</v>
      </c>
      <c r="Q123" s="124" t="str">
        <f t="shared" si="43"/>
        <v/>
      </c>
      <c r="R123" s="124">
        <f t="shared" si="44"/>
        <v>1</v>
      </c>
      <c r="S123" s="125">
        <f t="shared" si="45"/>
        <v>0.05</v>
      </c>
      <c r="T123" s="35" t="str">
        <f t="shared" si="46"/>
        <v/>
      </c>
      <c r="V123" s="33">
        <f t="shared" si="47"/>
        <v>123</v>
      </c>
      <c r="W123" s="59">
        <f t="shared" si="36"/>
        <v>0.12195121951219512</v>
      </c>
      <c r="X123" s="57">
        <f t="shared" si="48"/>
        <v>30.340153585365819</v>
      </c>
      <c r="Y123" s="58">
        <f t="shared" si="49"/>
        <v>0</v>
      </c>
      <c r="Z123" s="58">
        <f t="shared" si="50"/>
        <v>1</v>
      </c>
      <c r="AA123" s="58">
        <f t="shared" si="37"/>
        <v>91</v>
      </c>
      <c r="AB123" s="59">
        <f t="shared" si="38"/>
        <v>0.16483516483516483</v>
      </c>
      <c r="AC123" s="57">
        <f t="shared" si="51"/>
        <v>26.626671945054941</v>
      </c>
      <c r="AD123" s="58">
        <f t="shared" si="52"/>
        <v>0</v>
      </c>
      <c r="AE123" s="58">
        <f t="shared" si="53"/>
        <v>1</v>
      </c>
      <c r="AF123" s="58">
        <f t="shared" si="39"/>
        <v>80</v>
      </c>
      <c r="AG123" s="58">
        <f t="shared" si="40"/>
        <v>4</v>
      </c>
      <c r="AH123" s="62">
        <f t="shared" si="54"/>
        <v>0.05</v>
      </c>
      <c r="AI123" s="57">
        <f t="shared" si="55"/>
        <v>33.63161699999992</v>
      </c>
      <c r="AJ123" s="58">
        <f t="shared" si="56"/>
        <v>0</v>
      </c>
      <c r="AL123" s="3">
        <f t="shared" si="60"/>
        <v>4</v>
      </c>
    </row>
    <row r="124" spans="1:38" ht="14.1" customHeight="1" x14ac:dyDescent="0.2">
      <c r="A124" s="66" t="s">
        <v>79</v>
      </c>
      <c r="B124" s="103" t="s">
        <v>91</v>
      </c>
      <c r="C124" s="26">
        <v>20</v>
      </c>
      <c r="D124" s="26">
        <f t="shared" si="58"/>
        <v>29</v>
      </c>
      <c r="E124" s="26">
        <f t="shared" si="59"/>
        <v>31</v>
      </c>
      <c r="F124" s="104" t="s">
        <v>13</v>
      </c>
      <c r="G124" s="104" t="s">
        <v>14</v>
      </c>
      <c r="H124" s="26">
        <v>6</v>
      </c>
      <c r="I124" s="26">
        <v>1</v>
      </c>
      <c r="J124" s="34">
        <v>0</v>
      </c>
      <c r="K124" s="55"/>
      <c r="L124" s="124">
        <v>1</v>
      </c>
      <c r="M124" s="125">
        <f t="shared" si="34"/>
        <v>0.12195121951219512</v>
      </c>
      <c r="N124" s="124" t="str">
        <f t="shared" si="35"/>
        <v/>
      </c>
      <c r="O124" s="124">
        <f t="shared" si="41"/>
        <v>1</v>
      </c>
      <c r="P124" s="125">
        <f t="shared" si="42"/>
        <v>0.16483516483516483</v>
      </c>
      <c r="Q124" s="124" t="str">
        <f t="shared" si="43"/>
        <v/>
      </c>
      <c r="R124" s="124">
        <f t="shared" si="44"/>
        <v>1</v>
      </c>
      <c r="S124" s="125">
        <f t="shared" si="45"/>
        <v>0.05</v>
      </c>
      <c r="T124" s="35" t="str">
        <f t="shared" si="46"/>
        <v/>
      </c>
      <c r="V124" s="33">
        <f t="shared" si="47"/>
        <v>123</v>
      </c>
      <c r="W124" s="59">
        <f t="shared" si="36"/>
        <v>0.12195121951219512</v>
      </c>
      <c r="X124" s="57">
        <f t="shared" si="48"/>
        <v>30.462104804878013</v>
      </c>
      <c r="Y124" s="58">
        <f t="shared" si="49"/>
        <v>0</v>
      </c>
      <c r="Z124" s="58">
        <f t="shared" si="50"/>
        <v>1</v>
      </c>
      <c r="AA124" s="58">
        <f t="shared" si="37"/>
        <v>91</v>
      </c>
      <c r="AB124" s="59">
        <f t="shared" si="38"/>
        <v>0.16483516483516483</v>
      </c>
      <c r="AC124" s="57">
        <f t="shared" si="51"/>
        <v>26.791507109890105</v>
      </c>
      <c r="AD124" s="58">
        <f t="shared" si="52"/>
        <v>0</v>
      </c>
      <c r="AE124" s="58">
        <f t="shared" si="53"/>
        <v>1</v>
      </c>
      <c r="AF124" s="58">
        <f t="shared" si="39"/>
        <v>80</v>
      </c>
      <c r="AG124" s="58">
        <f t="shared" si="40"/>
        <v>4</v>
      </c>
      <c r="AH124" s="62">
        <f t="shared" si="54"/>
        <v>0.05</v>
      </c>
      <c r="AI124" s="57">
        <f t="shared" si="55"/>
        <v>33.681616999999918</v>
      </c>
      <c r="AJ124" s="58">
        <f t="shared" si="56"/>
        <v>0</v>
      </c>
      <c r="AL124" s="3">
        <f t="shared" ref="AL124:AL155" si="62">IF(AE124=1,IF(AF124=0,0,MIN($D$5,AA124)-IF(AA124=AF124,0,ROUND(MIN((AE124&gt;0)*$D$5*((AA124-AF124)^$F$5)/((AA124-AF124)^$F$5+AF124^$F$5),AA124-AF124),0))),"")</f>
        <v>4</v>
      </c>
    </row>
    <row r="125" spans="1:38" ht="14.1" customHeight="1" x14ac:dyDescent="0.2">
      <c r="A125" s="66" t="s">
        <v>79</v>
      </c>
      <c r="B125" s="103" t="s">
        <v>91</v>
      </c>
      <c r="C125" s="26">
        <f t="shared" si="61"/>
        <v>21</v>
      </c>
      <c r="D125" s="26">
        <f t="shared" si="58"/>
        <v>30</v>
      </c>
      <c r="E125" s="26">
        <f t="shared" si="59"/>
        <v>32</v>
      </c>
      <c r="F125" s="104" t="s">
        <v>13</v>
      </c>
      <c r="G125" s="104" t="s">
        <v>14</v>
      </c>
      <c r="H125" s="26">
        <v>6</v>
      </c>
      <c r="I125" s="26">
        <v>1</v>
      </c>
      <c r="J125" s="34">
        <v>0</v>
      </c>
      <c r="K125" s="55"/>
      <c r="L125" s="124">
        <v>1</v>
      </c>
      <c r="M125" s="125">
        <f t="shared" si="34"/>
        <v>0.12195121951219512</v>
      </c>
      <c r="N125" s="124" t="str">
        <f t="shared" si="35"/>
        <v/>
      </c>
      <c r="O125" s="124">
        <f t="shared" si="41"/>
        <v>1</v>
      </c>
      <c r="P125" s="125">
        <f t="shared" si="42"/>
        <v>0.16483516483516483</v>
      </c>
      <c r="Q125" s="124" t="str">
        <f t="shared" si="43"/>
        <v/>
      </c>
      <c r="R125" s="124">
        <f t="shared" si="44"/>
        <v>1</v>
      </c>
      <c r="S125" s="125">
        <f t="shared" si="45"/>
        <v>0.05</v>
      </c>
      <c r="T125" s="35" t="str">
        <f t="shared" si="46"/>
        <v/>
      </c>
      <c r="V125" s="33">
        <f t="shared" si="47"/>
        <v>123</v>
      </c>
      <c r="W125" s="59">
        <f t="shared" si="36"/>
        <v>0.12195121951219512</v>
      </c>
      <c r="X125" s="57">
        <f t="shared" si="48"/>
        <v>30.584056024390208</v>
      </c>
      <c r="Y125" s="58">
        <f t="shared" si="49"/>
        <v>0</v>
      </c>
      <c r="Z125" s="58">
        <f t="shared" si="50"/>
        <v>1</v>
      </c>
      <c r="AA125" s="58">
        <f t="shared" si="37"/>
        <v>91</v>
      </c>
      <c r="AB125" s="59">
        <f t="shared" si="38"/>
        <v>0.16483516483516483</v>
      </c>
      <c r="AC125" s="57">
        <f t="shared" si="51"/>
        <v>26.956342274725269</v>
      </c>
      <c r="AD125" s="58">
        <f t="shared" si="52"/>
        <v>0</v>
      </c>
      <c r="AE125" s="58">
        <f t="shared" si="53"/>
        <v>1</v>
      </c>
      <c r="AF125" s="58">
        <f t="shared" si="39"/>
        <v>80</v>
      </c>
      <c r="AG125" s="58">
        <f t="shared" si="40"/>
        <v>4</v>
      </c>
      <c r="AH125" s="62">
        <f t="shared" si="54"/>
        <v>0.05</v>
      </c>
      <c r="AI125" s="57">
        <f t="shared" si="55"/>
        <v>33.731616999999915</v>
      </c>
      <c r="AJ125" s="58">
        <f t="shared" si="56"/>
        <v>0</v>
      </c>
      <c r="AL125" s="3">
        <f t="shared" si="62"/>
        <v>4</v>
      </c>
    </row>
    <row r="126" spans="1:38" ht="14.1" customHeight="1" x14ac:dyDescent="0.2">
      <c r="A126" s="66" t="s">
        <v>79</v>
      </c>
      <c r="B126" s="103" t="s">
        <v>91</v>
      </c>
      <c r="C126" s="26">
        <f t="shared" si="61"/>
        <v>22</v>
      </c>
      <c r="D126" s="26">
        <f t="shared" si="58"/>
        <v>31</v>
      </c>
      <c r="E126" s="26">
        <f t="shared" si="59"/>
        <v>33</v>
      </c>
      <c r="F126" s="104" t="s">
        <v>13</v>
      </c>
      <c r="G126" s="104" t="s">
        <v>14</v>
      </c>
      <c r="H126" s="26">
        <v>4</v>
      </c>
      <c r="I126" s="26">
        <v>1</v>
      </c>
      <c r="J126" s="34">
        <v>0</v>
      </c>
      <c r="K126" s="55"/>
      <c r="L126" s="124">
        <v>1</v>
      </c>
      <c r="M126" s="125">
        <f t="shared" si="34"/>
        <v>0.12195121951219512</v>
      </c>
      <c r="N126" s="124" t="str">
        <f t="shared" si="35"/>
        <v/>
      </c>
      <c r="O126" s="124">
        <f t="shared" si="41"/>
        <v>1</v>
      </c>
      <c r="P126" s="125">
        <f t="shared" si="42"/>
        <v>0.16483516483516483</v>
      </c>
      <c r="Q126" s="124">
        <f t="shared" si="43"/>
        <v>1</v>
      </c>
      <c r="R126" s="124">
        <f t="shared" si="44"/>
        <v>1</v>
      </c>
      <c r="S126" s="125">
        <f t="shared" si="45"/>
        <v>0.05</v>
      </c>
      <c r="T126" s="35" t="str">
        <f t="shared" si="46"/>
        <v/>
      </c>
      <c r="V126" s="33">
        <f t="shared" si="47"/>
        <v>123</v>
      </c>
      <c r="W126" s="59">
        <f t="shared" si="36"/>
        <v>0.12195121951219512</v>
      </c>
      <c r="X126" s="57">
        <f t="shared" si="48"/>
        <v>30.706007243902402</v>
      </c>
      <c r="Y126" s="58">
        <f t="shared" si="49"/>
        <v>0</v>
      </c>
      <c r="Z126" s="58">
        <f t="shared" si="50"/>
        <v>1</v>
      </c>
      <c r="AA126" s="58">
        <f t="shared" si="37"/>
        <v>91</v>
      </c>
      <c r="AB126" s="59">
        <f t="shared" si="38"/>
        <v>0.16483516483516483</v>
      </c>
      <c r="AC126" s="57">
        <f t="shared" si="51"/>
        <v>27.121177439560434</v>
      </c>
      <c r="AD126" s="58">
        <f t="shared" si="52"/>
        <v>1</v>
      </c>
      <c r="AE126" s="58">
        <f t="shared" si="53"/>
        <v>1</v>
      </c>
      <c r="AF126" s="58">
        <f t="shared" si="39"/>
        <v>80</v>
      </c>
      <c r="AG126" s="58">
        <f t="shared" si="40"/>
        <v>4</v>
      </c>
      <c r="AH126" s="62">
        <f t="shared" si="54"/>
        <v>0.05</v>
      </c>
      <c r="AI126" s="57">
        <f t="shared" si="55"/>
        <v>33.781616999999912</v>
      </c>
      <c r="AJ126" s="58">
        <f t="shared" si="56"/>
        <v>0</v>
      </c>
      <c r="AL126" s="3">
        <f t="shared" si="62"/>
        <v>4</v>
      </c>
    </row>
    <row r="127" spans="1:38" ht="14.1" customHeight="1" x14ac:dyDescent="0.2">
      <c r="A127" s="66" t="s">
        <v>79</v>
      </c>
      <c r="B127" s="103" t="s">
        <v>91</v>
      </c>
      <c r="C127" s="26">
        <f t="shared" si="61"/>
        <v>23</v>
      </c>
      <c r="D127" s="26">
        <f t="shared" si="58"/>
        <v>32</v>
      </c>
      <c r="E127" s="26">
        <f t="shared" si="59"/>
        <v>34</v>
      </c>
      <c r="F127" s="104" t="s">
        <v>13</v>
      </c>
      <c r="G127" s="104" t="s">
        <v>14</v>
      </c>
      <c r="H127" s="26">
        <v>1</v>
      </c>
      <c r="I127" s="26">
        <v>1</v>
      </c>
      <c r="J127" s="34">
        <v>0</v>
      </c>
      <c r="K127" s="55"/>
      <c r="L127" s="124">
        <v>1</v>
      </c>
      <c r="M127" s="125">
        <f t="shared" si="34"/>
        <v>0.12195121951219512</v>
      </c>
      <c r="N127" s="124" t="str">
        <f t="shared" si="35"/>
        <v/>
      </c>
      <c r="O127" s="124">
        <f t="shared" si="41"/>
        <v>1</v>
      </c>
      <c r="P127" s="125">
        <f t="shared" si="42"/>
        <v>0.16483516483516483</v>
      </c>
      <c r="Q127" s="124" t="str">
        <f t="shared" si="43"/>
        <v/>
      </c>
      <c r="R127" s="124">
        <f t="shared" si="44"/>
        <v>1</v>
      </c>
      <c r="S127" s="125">
        <f t="shared" si="45"/>
        <v>0.05</v>
      </c>
      <c r="T127" s="35" t="str">
        <f t="shared" si="46"/>
        <v/>
      </c>
      <c r="V127" s="33">
        <f t="shared" si="47"/>
        <v>123</v>
      </c>
      <c r="W127" s="59">
        <f t="shared" si="36"/>
        <v>0.12195121951219512</v>
      </c>
      <c r="X127" s="57">
        <f t="shared" si="48"/>
        <v>30.827958463414596</v>
      </c>
      <c r="Y127" s="58">
        <f t="shared" si="49"/>
        <v>0</v>
      </c>
      <c r="Z127" s="58">
        <f t="shared" si="50"/>
        <v>1</v>
      </c>
      <c r="AA127" s="58">
        <f t="shared" si="37"/>
        <v>91</v>
      </c>
      <c r="AB127" s="59">
        <f t="shared" si="38"/>
        <v>0.16483516483516483</v>
      </c>
      <c r="AC127" s="57">
        <f t="shared" si="51"/>
        <v>27.286012604395598</v>
      </c>
      <c r="AD127" s="58">
        <f t="shared" si="52"/>
        <v>0</v>
      </c>
      <c r="AE127" s="58">
        <f t="shared" si="53"/>
        <v>1</v>
      </c>
      <c r="AF127" s="58">
        <f t="shared" si="39"/>
        <v>80</v>
      </c>
      <c r="AG127" s="58">
        <f t="shared" si="40"/>
        <v>4</v>
      </c>
      <c r="AH127" s="62">
        <f t="shared" si="54"/>
        <v>0.05</v>
      </c>
      <c r="AI127" s="57">
        <f t="shared" si="55"/>
        <v>33.831616999999909</v>
      </c>
      <c r="AJ127" s="58">
        <f t="shared" si="56"/>
        <v>0</v>
      </c>
      <c r="AL127" s="3">
        <f t="shared" si="62"/>
        <v>4</v>
      </c>
    </row>
    <row r="128" spans="1:38" ht="14.1" customHeight="1" x14ac:dyDescent="0.2">
      <c r="A128" s="66" t="s">
        <v>79</v>
      </c>
      <c r="B128" s="103" t="s">
        <v>91</v>
      </c>
      <c r="C128" s="26">
        <f t="shared" si="61"/>
        <v>24</v>
      </c>
      <c r="D128" s="26">
        <f t="shared" si="58"/>
        <v>33</v>
      </c>
      <c r="E128" s="26">
        <f t="shared" si="59"/>
        <v>35</v>
      </c>
      <c r="F128" s="104" t="s">
        <v>13</v>
      </c>
      <c r="G128" s="104" t="s">
        <v>14</v>
      </c>
      <c r="H128" s="26">
        <v>6</v>
      </c>
      <c r="I128" s="26">
        <v>1</v>
      </c>
      <c r="J128" s="34">
        <v>0</v>
      </c>
      <c r="K128" s="55"/>
      <c r="L128" s="124">
        <v>1</v>
      </c>
      <c r="M128" s="125">
        <f t="shared" si="34"/>
        <v>0.12195121951219512</v>
      </c>
      <c r="N128" s="124" t="str">
        <f t="shared" si="35"/>
        <v/>
      </c>
      <c r="O128" s="124">
        <f t="shared" si="41"/>
        <v>1</v>
      </c>
      <c r="P128" s="125">
        <f t="shared" si="42"/>
        <v>0.16483516483516483</v>
      </c>
      <c r="Q128" s="124" t="str">
        <f t="shared" si="43"/>
        <v/>
      </c>
      <c r="R128" s="124">
        <f t="shared" si="44"/>
        <v>1</v>
      </c>
      <c r="S128" s="125">
        <f t="shared" si="45"/>
        <v>0.05</v>
      </c>
      <c r="T128" s="35" t="str">
        <f t="shared" si="46"/>
        <v/>
      </c>
      <c r="V128" s="33">
        <f t="shared" si="47"/>
        <v>123</v>
      </c>
      <c r="W128" s="59">
        <f t="shared" si="36"/>
        <v>0.12195121951219512</v>
      </c>
      <c r="X128" s="57">
        <f t="shared" si="48"/>
        <v>30.949909682926791</v>
      </c>
      <c r="Y128" s="58">
        <f t="shared" si="49"/>
        <v>0</v>
      </c>
      <c r="Z128" s="58">
        <f t="shared" si="50"/>
        <v>1</v>
      </c>
      <c r="AA128" s="58">
        <f t="shared" si="37"/>
        <v>91</v>
      </c>
      <c r="AB128" s="59">
        <f t="shared" si="38"/>
        <v>0.16483516483516483</v>
      </c>
      <c r="AC128" s="57">
        <f t="shared" si="51"/>
        <v>27.450847769230762</v>
      </c>
      <c r="AD128" s="58">
        <f t="shared" si="52"/>
        <v>0</v>
      </c>
      <c r="AE128" s="58">
        <f t="shared" si="53"/>
        <v>1</v>
      </c>
      <c r="AF128" s="58">
        <f t="shared" si="39"/>
        <v>80</v>
      </c>
      <c r="AG128" s="58">
        <f t="shared" si="40"/>
        <v>4</v>
      </c>
      <c r="AH128" s="62">
        <f t="shared" si="54"/>
        <v>0.05</v>
      </c>
      <c r="AI128" s="57">
        <f t="shared" si="55"/>
        <v>33.881616999999906</v>
      </c>
      <c r="AJ128" s="58">
        <f t="shared" si="56"/>
        <v>0</v>
      </c>
      <c r="AL128" s="3">
        <f t="shared" si="62"/>
        <v>4</v>
      </c>
    </row>
    <row r="129" spans="1:38" ht="14.1" customHeight="1" x14ac:dyDescent="0.2">
      <c r="A129" s="66" t="s">
        <v>79</v>
      </c>
      <c r="B129" s="103" t="s">
        <v>91</v>
      </c>
      <c r="C129" s="26">
        <f t="shared" si="61"/>
        <v>25</v>
      </c>
      <c r="D129" s="26">
        <f t="shared" si="58"/>
        <v>34</v>
      </c>
      <c r="E129" s="26">
        <f t="shared" si="59"/>
        <v>36</v>
      </c>
      <c r="F129" s="104" t="s">
        <v>13</v>
      </c>
      <c r="G129" s="104" t="s">
        <v>14</v>
      </c>
      <c r="H129" s="26">
        <v>7</v>
      </c>
      <c r="I129" s="26">
        <v>1</v>
      </c>
      <c r="J129" s="34">
        <v>0</v>
      </c>
      <c r="K129" s="55"/>
      <c r="L129" s="124">
        <v>1</v>
      </c>
      <c r="M129" s="125">
        <f t="shared" si="34"/>
        <v>0.12195121951219512</v>
      </c>
      <c r="N129" s="124">
        <f t="shared" si="35"/>
        <v>1</v>
      </c>
      <c r="O129" s="124">
        <f t="shared" si="41"/>
        <v>1</v>
      </c>
      <c r="P129" s="125">
        <f t="shared" si="42"/>
        <v>0.16483516483516483</v>
      </c>
      <c r="Q129" s="124" t="str">
        <f t="shared" si="43"/>
        <v/>
      </c>
      <c r="R129" s="124">
        <f t="shared" si="44"/>
        <v>1</v>
      </c>
      <c r="S129" s="125">
        <f t="shared" si="45"/>
        <v>0.05</v>
      </c>
      <c r="T129" s="35" t="str">
        <f t="shared" si="46"/>
        <v/>
      </c>
      <c r="V129" s="33">
        <f t="shared" si="47"/>
        <v>123</v>
      </c>
      <c r="W129" s="59">
        <f t="shared" si="36"/>
        <v>0.12195121951219512</v>
      </c>
      <c r="X129" s="57">
        <f t="shared" si="48"/>
        <v>31.071860902438985</v>
      </c>
      <c r="Y129" s="58">
        <f t="shared" si="49"/>
        <v>1</v>
      </c>
      <c r="Z129" s="58">
        <f t="shared" si="50"/>
        <v>1</v>
      </c>
      <c r="AA129" s="58">
        <f t="shared" si="37"/>
        <v>91</v>
      </c>
      <c r="AB129" s="59">
        <f t="shared" si="38"/>
        <v>0.16483516483516483</v>
      </c>
      <c r="AC129" s="57">
        <f t="shared" si="51"/>
        <v>27.615682934065926</v>
      </c>
      <c r="AD129" s="58">
        <f t="shared" si="52"/>
        <v>0</v>
      </c>
      <c r="AE129" s="58">
        <f t="shared" si="53"/>
        <v>1</v>
      </c>
      <c r="AF129" s="58">
        <f t="shared" si="39"/>
        <v>80</v>
      </c>
      <c r="AG129" s="58">
        <f t="shared" si="40"/>
        <v>4</v>
      </c>
      <c r="AH129" s="62">
        <f t="shared" si="54"/>
        <v>0.05</v>
      </c>
      <c r="AI129" s="57">
        <f t="shared" si="55"/>
        <v>33.931616999999903</v>
      </c>
      <c r="AJ129" s="58">
        <f t="shared" si="56"/>
        <v>0</v>
      </c>
      <c r="AL129" s="3">
        <f t="shared" si="62"/>
        <v>4</v>
      </c>
    </row>
    <row r="130" spans="1:38" ht="14.1" customHeight="1" x14ac:dyDescent="0.2">
      <c r="A130" s="66" t="s">
        <v>79</v>
      </c>
      <c r="B130" s="103" t="s">
        <v>91</v>
      </c>
      <c r="C130" s="26">
        <f t="shared" si="61"/>
        <v>26</v>
      </c>
      <c r="D130" s="26">
        <f t="shared" si="58"/>
        <v>35</v>
      </c>
      <c r="E130" s="26">
        <f t="shared" si="59"/>
        <v>37</v>
      </c>
      <c r="F130" s="104" t="s">
        <v>13</v>
      </c>
      <c r="G130" s="104" t="s">
        <v>14</v>
      </c>
      <c r="H130" s="26">
        <v>7</v>
      </c>
      <c r="I130" s="26">
        <v>1</v>
      </c>
      <c r="J130" s="34">
        <v>0</v>
      </c>
      <c r="K130" s="55"/>
      <c r="L130" s="124">
        <v>1</v>
      </c>
      <c r="M130" s="125">
        <f t="shared" si="34"/>
        <v>0.12195121951219512</v>
      </c>
      <c r="N130" s="124" t="str">
        <f t="shared" si="35"/>
        <v/>
      </c>
      <c r="O130" s="124">
        <f t="shared" si="41"/>
        <v>1</v>
      </c>
      <c r="P130" s="125">
        <f t="shared" si="42"/>
        <v>0.16483516483516483</v>
      </c>
      <c r="Q130" s="124" t="str">
        <f t="shared" si="43"/>
        <v/>
      </c>
      <c r="R130" s="124">
        <f t="shared" si="44"/>
        <v>1</v>
      </c>
      <c r="S130" s="125">
        <f t="shared" si="45"/>
        <v>0.05</v>
      </c>
      <c r="T130" s="35" t="str">
        <f t="shared" si="46"/>
        <v/>
      </c>
      <c r="V130" s="33">
        <f t="shared" si="47"/>
        <v>123</v>
      </c>
      <c r="W130" s="59">
        <f t="shared" si="36"/>
        <v>0.12195121951219512</v>
      </c>
      <c r="X130" s="57">
        <f t="shared" si="48"/>
        <v>31.193812121951179</v>
      </c>
      <c r="Y130" s="58">
        <f t="shared" si="49"/>
        <v>0</v>
      </c>
      <c r="Z130" s="58">
        <f t="shared" si="50"/>
        <v>1</v>
      </c>
      <c r="AA130" s="58">
        <f t="shared" si="37"/>
        <v>91</v>
      </c>
      <c r="AB130" s="59">
        <f t="shared" si="38"/>
        <v>0.16483516483516483</v>
      </c>
      <c r="AC130" s="57">
        <f t="shared" si="51"/>
        <v>27.780518098901091</v>
      </c>
      <c r="AD130" s="58">
        <f t="shared" si="52"/>
        <v>0</v>
      </c>
      <c r="AE130" s="58">
        <f t="shared" si="53"/>
        <v>1</v>
      </c>
      <c r="AF130" s="58">
        <f t="shared" si="39"/>
        <v>80</v>
      </c>
      <c r="AG130" s="58">
        <f t="shared" si="40"/>
        <v>4</v>
      </c>
      <c r="AH130" s="62">
        <f t="shared" si="54"/>
        <v>0.05</v>
      </c>
      <c r="AI130" s="57">
        <f t="shared" si="55"/>
        <v>33.9816169999999</v>
      </c>
      <c r="AJ130" s="58">
        <f t="shared" si="56"/>
        <v>0</v>
      </c>
      <c r="AL130" s="3">
        <f t="shared" si="62"/>
        <v>4</v>
      </c>
    </row>
    <row r="131" spans="1:38" ht="14.1" customHeight="1" x14ac:dyDescent="0.2">
      <c r="A131" s="66" t="s">
        <v>79</v>
      </c>
      <c r="B131" s="103" t="s">
        <v>91</v>
      </c>
      <c r="C131" s="26">
        <f t="shared" si="61"/>
        <v>27</v>
      </c>
      <c r="D131" s="26">
        <f t="shared" si="58"/>
        <v>36</v>
      </c>
      <c r="E131" s="26">
        <f t="shared" si="59"/>
        <v>38</v>
      </c>
      <c r="F131" s="104" t="s">
        <v>13</v>
      </c>
      <c r="G131" s="104" t="s">
        <v>14</v>
      </c>
      <c r="H131" s="26">
        <v>1</v>
      </c>
      <c r="I131" s="26">
        <v>1</v>
      </c>
      <c r="J131" s="34">
        <v>0</v>
      </c>
      <c r="K131" s="55"/>
      <c r="L131" s="124">
        <v>1</v>
      </c>
      <c r="M131" s="125">
        <f t="shared" si="34"/>
        <v>0.12195121951219512</v>
      </c>
      <c r="N131" s="124" t="str">
        <f t="shared" si="35"/>
        <v/>
      </c>
      <c r="O131" s="124">
        <f t="shared" si="41"/>
        <v>1</v>
      </c>
      <c r="P131" s="125">
        <f t="shared" si="42"/>
        <v>0.16483516483516483</v>
      </c>
      <c r="Q131" s="124" t="str">
        <f t="shared" si="43"/>
        <v/>
      </c>
      <c r="R131" s="124">
        <f t="shared" si="44"/>
        <v>1</v>
      </c>
      <c r="S131" s="125">
        <f t="shared" si="45"/>
        <v>0.05</v>
      </c>
      <c r="T131" s="35">
        <f t="shared" si="46"/>
        <v>1</v>
      </c>
      <c r="V131" s="33">
        <f t="shared" si="47"/>
        <v>123</v>
      </c>
      <c r="W131" s="59">
        <f t="shared" si="36"/>
        <v>0.12195121951219512</v>
      </c>
      <c r="X131" s="57">
        <f t="shared" si="48"/>
        <v>31.315763341463374</v>
      </c>
      <c r="Y131" s="58">
        <f t="shared" si="49"/>
        <v>0</v>
      </c>
      <c r="Z131" s="58">
        <f t="shared" si="50"/>
        <v>1</v>
      </c>
      <c r="AA131" s="58">
        <f t="shared" si="37"/>
        <v>91</v>
      </c>
      <c r="AB131" s="59">
        <f t="shared" si="38"/>
        <v>0.16483516483516483</v>
      </c>
      <c r="AC131" s="57">
        <f t="shared" si="51"/>
        <v>27.945353263736255</v>
      </c>
      <c r="AD131" s="58">
        <f t="shared" si="52"/>
        <v>0</v>
      </c>
      <c r="AE131" s="58">
        <f t="shared" si="53"/>
        <v>1</v>
      </c>
      <c r="AF131" s="58">
        <f t="shared" si="39"/>
        <v>80</v>
      </c>
      <c r="AG131" s="58">
        <f t="shared" si="40"/>
        <v>4</v>
      </c>
      <c r="AH131" s="62">
        <f t="shared" si="54"/>
        <v>0.05</v>
      </c>
      <c r="AI131" s="57">
        <f t="shared" si="55"/>
        <v>34.031616999999898</v>
      </c>
      <c r="AJ131" s="58">
        <f t="shared" si="56"/>
        <v>1</v>
      </c>
      <c r="AL131" s="3">
        <f t="shared" si="62"/>
        <v>4</v>
      </c>
    </row>
    <row r="132" spans="1:38" ht="14.1" customHeight="1" x14ac:dyDescent="0.2">
      <c r="A132" s="66" t="s">
        <v>79</v>
      </c>
      <c r="B132" s="103" t="s">
        <v>91</v>
      </c>
      <c r="C132" s="26">
        <f t="shared" si="61"/>
        <v>28</v>
      </c>
      <c r="D132" s="26">
        <f t="shared" si="58"/>
        <v>37</v>
      </c>
      <c r="E132" s="26">
        <f t="shared" si="59"/>
        <v>39</v>
      </c>
      <c r="F132" s="104" t="s">
        <v>13</v>
      </c>
      <c r="G132" s="104" t="s">
        <v>14</v>
      </c>
      <c r="H132" s="26">
        <v>5</v>
      </c>
      <c r="I132" s="26">
        <v>1</v>
      </c>
      <c r="J132" s="34">
        <v>0</v>
      </c>
      <c r="K132" s="55"/>
      <c r="L132" s="124">
        <v>1</v>
      </c>
      <c r="M132" s="125">
        <f t="shared" si="34"/>
        <v>0.12195121951219512</v>
      </c>
      <c r="N132" s="124" t="str">
        <f t="shared" si="35"/>
        <v/>
      </c>
      <c r="O132" s="124">
        <f t="shared" si="41"/>
        <v>1</v>
      </c>
      <c r="P132" s="125">
        <f t="shared" si="42"/>
        <v>0.16483516483516483</v>
      </c>
      <c r="Q132" s="124">
        <f t="shared" si="43"/>
        <v>1</v>
      </c>
      <c r="R132" s="124">
        <f t="shared" si="44"/>
        <v>1</v>
      </c>
      <c r="S132" s="125">
        <f t="shared" si="45"/>
        <v>0.05</v>
      </c>
      <c r="T132" s="35" t="str">
        <f t="shared" si="46"/>
        <v/>
      </c>
      <c r="V132" s="33">
        <f t="shared" si="47"/>
        <v>123</v>
      </c>
      <c r="W132" s="59">
        <f t="shared" si="36"/>
        <v>0.12195121951219512</v>
      </c>
      <c r="X132" s="57">
        <f t="shared" si="48"/>
        <v>31.437714560975568</v>
      </c>
      <c r="Y132" s="58">
        <f t="shared" si="49"/>
        <v>0</v>
      </c>
      <c r="Z132" s="58">
        <f t="shared" si="50"/>
        <v>1</v>
      </c>
      <c r="AA132" s="58">
        <f t="shared" si="37"/>
        <v>91</v>
      </c>
      <c r="AB132" s="59">
        <f t="shared" si="38"/>
        <v>0.16483516483516483</v>
      </c>
      <c r="AC132" s="57">
        <f t="shared" si="51"/>
        <v>28.110188428571419</v>
      </c>
      <c r="AD132" s="58">
        <f t="shared" si="52"/>
        <v>1</v>
      </c>
      <c r="AE132" s="58">
        <f t="shared" si="53"/>
        <v>1</v>
      </c>
      <c r="AF132" s="58">
        <f t="shared" si="39"/>
        <v>80</v>
      </c>
      <c r="AG132" s="58">
        <f t="shared" si="40"/>
        <v>4</v>
      </c>
      <c r="AH132" s="62">
        <f t="shared" si="54"/>
        <v>0.05</v>
      </c>
      <c r="AI132" s="57">
        <f t="shared" si="55"/>
        <v>34.081616999999895</v>
      </c>
      <c r="AJ132" s="58">
        <f t="shared" si="56"/>
        <v>0</v>
      </c>
      <c r="AL132" s="3">
        <f t="shared" si="62"/>
        <v>4</v>
      </c>
    </row>
    <row r="133" spans="1:38" ht="14.1" customHeight="1" x14ac:dyDescent="0.2">
      <c r="A133" s="66" t="s">
        <v>79</v>
      </c>
      <c r="B133" s="103" t="s">
        <v>91</v>
      </c>
      <c r="C133" s="26">
        <f t="shared" si="61"/>
        <v>29</v>
      </c>
      <c r="D133" s="26">
        <f t="shared" si="58"/>
        <v>38</v>
      </c>
      <c r="E133" s="26">
        <f t="shared" si="59"/>
        <v>40</v>
      </c>
      <c r="F133" s="104" t="s">
        <v>13</v>
      </c>
      <c r="G133" s="104" t="s">
        <v>14</v>
      </c>
      <c r="H133" s="26">
        <v>7</v>
      </c>
      <c r="I133" s="26">
        <v>1</v>
      </c>
      <c r="J133" s="34">
        <v>0</v>
      </c>
      <c r="K133" s="55"/>
      <c r="L133" s="124">
        <v>1</v>
      </c>
      <c r="M133" s="125">
        <f t="shared" si="34"/>
        <v>0.12195121951219512</v>
      </c>
      <c r="N133" s="124" t="str">
        <f t="shared" si="35"/>
        <v/>
      </c>
      <c r="O133" s="124">
        <f t="shared" si="41"/>
        <v>1</v>
      </c>
      <c r="P133" s="125">
        <f t="shared" si="42"/>
        <v>0.16483516483516483</v>
      </c>
      <c r="Q133" s="124" t="str">
        <f t="shared" si="43"/>
        <v/>
      </c>
      <c r="R133" s="124">
        <f t="shared" si="44"/>
        <v>1</v>
      </c>
      <c r="S133" s="125">
        <f t="shared" si="45"/>
        <v>0.05</v>
      </c>
      <c r="T133" s="35" t="str">
        <f t="shared" si="46"/>
        <v/>
      </c>
      <c r="V133" s="33">
        <f t="shared" si="47"/>
        <v>123</v>
      </c>
      <c r="W133" s="59">
        <f t="shared" si="36"/>
        <v>0.12195121951219512</v>
      </c>
      <c r="X133" s="57">
        <f t="shared" si="48"/>
        <v>31.559665780487762</v>
      </c>
      <c r="Y133" s="58">
        <f t="shared" si="49"/>
        <v>0</v>
      </c>
      <c r="Z133" s="58">
        <f t="shared" si="50"/>
        <v>1</v>
      </c>
      <c r="AA133" s="58">
        <f t="shared" si="37"/>
        <v>91</v>
      </c>
      <c r="AB133" s="59">
        <f t="shared" si="38"/>
        <v>0.16483516483516483</v>
      </c>
      <c r="AC133" s="57">
        <f t="shared" si="51"/>
        <v>28.275023593406583</v>
      </c>
      <c r="AD133" s="58">
        <f t="shared" si="52"/>
        <v>0</v>
      </c>
      <c r="AE133" s="58">
        <f t="shared" si="53"/>
        <v>1</v>
      </c>
      <c r="AF133" s="58">
        <f t="shared" si="39"/>
        <v>80</v>
      </c>
      <c r="AG133" s="58">
        <f t="shared" si="40"/>
        <v>4</v>
      </c>
      <c r="AH133" s="62">
        <f t="shared" si="54"/>
        <v>0.05</v>
      </c>
      <c r="AI133" s="57">
        <f t="shared" si="55"/>
        <v>34.131616999999892</v>
      </c>
      <c r="AJ133" s="58">
        <f t="shared" si="56"/>
        <v>0</v>
      </c>
      <c r="AL133" s="3">
        <f t="shared" si="62"/>
        <v>4</v>
      </c>
    </row>
    <row r="134" spans="1:38" ht="14.1" customHeight="1" x14ac:dyDescent="0.2">
      <c r="A134" s="66" t="s">
        <v>79</v>
      </c>
      <c r="B134" s="103" t="s">
        <v>91</v>
      </c>
      <c r="C134" s="26">
        <f t="shared" si="61"/>
        <v>30</v>
      </c>
      <c r="D134" s="26">
        <f t="shared" si="58"/>
        <v>39</v>
      </c>
      <c r="E134" s="26">
        <f t="shared" si="59"/>
        <v>41</v>
      </c>
      <c r="F134" s="104" t="s">
        <v>13</v>
      </c>
      <c r="G134" s="104" t="s">
        <v>14</v>
      </c>
      <c r="H134" s="26">
        <v>7</v>
      </c>
      <c r="I134" s="26">
        <v>1</v>
      </c>
      <c r="J134" s="34">
        <v>0</v>
      </c>
      <c r="K134" s="55"/>
      <c r="L134" s="124">
        <v>1</v>
      </c>
      <c r="M134" s="125">
        <f t="shared" si="34"/>
        <v>0.12195121951219512</v>
      </c>
      <c r="N134" s="124" t="str">
        <f t="shared" si="35"/>
        <v/>
      </c>
      <c r="O134" s="124">
        <f t="shared" si="41"/>
        <v>1</v>
      </c>
      <c r="P134" s="125">
        <f t="shared" si="42"/>
        <v>0.16483516483516483</v>
      </c>
      <c r="Q134" s="124" t="str">
        <f t="shared" si="43"/>
        <v/>
      </c>
      <c r="R134" s="124">
        <f t="shared" si="44"/>
        <v>1</v>
      </c>
      <c r="S134" s="125">
        <f t="shared" si="45"/>
        <v>0.05</v>
      </c>
      <c r="T134" s="35" t="str">
        <f t="shared" si="46"/>
        <v/>
      </c>
      <c r="V134" s="33">
        <f t="shared" si="47"/>
        <v>123</v>
      </c>
      <c r="W134" s="59">
        <f t="shared" si="36"/>
        <v>0.12195121951219512</v>
      </c>
      <c r="X134" s="57">
        <f t="shared" si="48"/>
        <v>31.681616999999957</v>
      </c>
      <c r="Y134" s="58">
        <f t="shared" si="49"/>
        <v>0</v>
      </c>
      <c r="Z134" s="58">
        <f t="shared" si="50"/>
        <v>1</v>
      </c>
      <c r="AA134" s="58">
        <f t="shared" si="37"/>
        <v>91</v>
      </c>
      <c r="AB134" s="59">
        <f t="shared" si="38"/>
        <v>0.16483516483516483</v>
      </c>
      <c r="AC134" s="57">
        <f t="shared" si="51"/>
        <v>28.439858758241748</v>
      </c>
      <c r="AD134" s="58">
        <f t="shared" si="52"/>
        <v>0</v>
      </c>
      <c r="AE134" s="58">
        <f t="shared" si="53"/>
        <v>1</v>
      </c>
      <c r="AF134" s="58">
        <f t="shared" si="39"/>
        <v>80</v>
      </c>
      <c r="AG134" s="58">
        <f t="shared" si="40"/>
        <v>4</v>
      </c>
      <c r="AH134" s="62">
        <f t="shared" si="54"/>
        <v>0.05</v>
      </c>
      <c r="AI134" s="57">
        <f t="shared" si="55"/>
        <v>34.181616999999889</v>
      </c>
      <c r="AJ134" s="58">
        <f t="shared" si="56"/>
        <v>0</v>
      </c>
      <c r="AL134" s="3">
        <f t="shared" si="62"/>
        <v>4</v>
      </c>
    </row>
    <row r="135" spans="1:38" ht="14.1" customHeight="1" x14ac:dyDescent="0.2">
      <c r="A135" s="66" t="s">
        <v>79</v>
      </c>
      <c r="B135" s="103" t="s">
        <v>91</v>
      </c>
      <c r="C135" s="26">
        <f t="shared" si="61"/>
        <v>31</v>
      </c>
      <c r="D135" s="26">
        <f t="shared" si="58"/>
        <v>40</v>
      </c>
      <c r="E135" s="26">
        <f t="shared" si="59"/>
        <v>42</v>
      </c>
      <c r="F135" s="104" t="s">
        <v>13</v>
      </c>
      <c r="G135" s="104" t="s">
        <v>14</v>
      </c>
      <c r="H135" s="26">
        <v>3</v>
      </c>
      <c r="I135" s="26">
        <v>1</v>
      </c>
      <c r="J135" s="34">
        <v>0</v>
      </c>
      <c r="K135" s="55"/>
      <c r="L135" s="124">
        <v>1</v>
      </c>
      <c r="M135" s="125">
        <f t="shared" si="34"/>
        <v>0.12195121951219512</v>
      </c>
      <c r="N135" s="124" t="str">
        <f t="shared" si="35"/>
        <v/>
      </c>
      <c r="O135" s="124">
        <f t="shared" si="41"/>
        <v>1</v>
      </c>
      <c r="P135" s="125">
        <f t="shared" si="42"/>
        <v>0.16483516483516483</v>
      </c>
      <c r="Q135" s="124" t="str">
        <f t="shared" si="43"/>
        <v/>
      </c>
      <c r="R135" s="124">
        <f t="shared" si="44"/>
        <v>1</v>
      </c>
      <c r="S135" s="125">
        <f t="shared" si="45"/>
        <v>0.05</v>
      </c>
      <c r="T135" s="35" t="str">
        <f t="shared" si="46"/>
        <v/>
      </c>
      <c r="V135" s="33">
        <f t="shared" si="47"/>
        <v>123</v>
      </c>
      <c r="W135" s="59">
        <f t="shared" si="36"/>
        <v>0.12195121951219512</v>
      </c>
      <c r="X135" s="57">
        <f t="shared" si="48"/>
        <v>31.803568219512151</v>
      </c>
      <c r="Y135" s="58">
        <f t="shared" si="49"/>
        <v>0</v>
      </c>
      <c r="Z135" s="58">
        <f t="shared" si="50"/>
        <v>1</v>
      </c>
      <c r="AA135" s="58">
        <f t="shared" si="37"/>
        <v>91</v>
      </c>
      <c r="AB135" s="59">
        <f t="shared" si="38"/>
        <v>0.16483516483516483</v>
      </c>
      <c r="AC135" s="57">
        <f t="shared" si="51"/>
        <v>28.604693923076912</v>
      </c>
      <c r="AD135" s="58">
        <f t="shared" si="52"/>
        <v>0</v>
      </c>
      <c r="AE135" s="58">
        <f t="shared" si="53"/>
        <v>1</v>
      </c>
      <c r="AF135" s="58">
        <f t="shared" si="39"/>
        <v>80</v>
      </c>
      <c r="AG135" s="58">
        <f t="shared" si="40"/>
        <v>4</v>
      </c>
      <c r="AH135" s="62">
        <f t="shared" si="54"/>
        <v>0.05</v>
      </c>
      <c r="AI135" s="57">
        <f t="shared" si="55"/>
        <v>34.231616999999886</v>
      </c>
      <c r="AJ135" s="58">
        <f t="shared" si="56"/>
        <v>0</v>
      </c>
      <c r="AL135" s="3">
        <f t="shared" si="62"/>
        <v>4</v>
      </c>
    </row>
    <row r="136" spans="1:38" ht="14.1" customHeight="1" x14ac:dyDescent="0.2">
      <c r="A136" s="66" t="s">
        <v>79</v>
      </c>
      <c r="B136" s="103" t="s">
        <v>91</v>
      </c>
      <c r="C136" s="26">
        <f t="shared" si="61"/>
        <v>32</v>
      </c>
      <c r="D136" s="26">
        <f t="shared" si="58"/>
        <v>41</v>
      </c>
      <c r="E136" s="26">
        <f t="shared" si="59"/>
        <v>43</v>
      </c>
      <c r="F136" s="104" t="s">
        <v>13</v>
      </c>
      <c r="G136" s="104" t="s">
        <v>14</v>
      </c>
      <c r="H136" s="26">
        <v>5</v>
      </c>
      <c r="I136" s="26">
        <v>1</v>
      </c>
      <c r="J136" s="34">
        <v>0</v>
      </c>
      <c r="K136" s="55"/>
      <c r="L136" s="124">
        <v>1</v>
      </c>
      <c r="M136" s="125">
        <f t="shared" si="34"/>
        <v>0.12195121951219512</v>
      </c>
      <c r="N136" s="124" t="str">
        <f t="shared" si="35"/>
        <v/>
      </c>
      <c r="O136" s="124">
        <f t="shared" si="41"/>
        <v>1</v>
      </c>
      <c r="P136" s="125">
        <f t="shared" si="42"/>
        <v>0.16483516483516483</v>
      </c>
      <c r="Q136" s="124" t="str">
        <f t="shared" si="43"/>
        <v/>
      </c>
      <c r="R136" s="124">
        <f t="shared" si="44"/>
        <v>1</v>
      </c>
      <c r="S136" s="125">
        <f t="shared" si="45"/>
        <v>0.05</v>
      </c>
      <c r="T136" s="35" t="str">
        <f t="shared" si="46"/>
        <v/>
      </c>
      <c r="V136" s="33">
        <f t="shared" si="47"/>
        <v>123</v>
      </c>
      <c r="W136" s="59">
        <f t="shared" si="36"/>
        <v>0.12195121951219512</v>
      </c>
      <c r="X136" s="57">
        <f t="shared" si="48"/>
        <v>31.925519439024345</v>
      </c>
      <c r="Y136" s="58">
        <f t="shared" si="49"/>
        <v>0</v>
      </c>
      <c r="Z136" s="58">
        <f t="shared" si="50"/>
        <v>1</v>
      </c>
      <c r="AA136" s="58">
        <f t="shared" si="37"/>
        <v>91</v>
      </c>
      <c r="AB136" s="59">
        <f t="shared" si="38"/>
        <v>0.16483516483516483</v>
      </c>
      <c r="AC136" s="57">
        <f t="shared" si="51"/>
        <v>28.769529087912076</v>
      </c>
      <c r="AD136" s="58">
        <f t="shared" si="52"/>
        <v>0</v>
      </c>
      <c r="AE136" s="58">
        <f t="shared" si="53"/>
        <v>1</v>
      </c>
      <c r="AF136" s="58">
        <f t="shared" si="39"/>
        <v>80</v>
      </c>
      <c r="AG136" s="58">
        <f t="shared" si="40"/>
        <v>4</v>
      </c>
      <c r="AH136" s="62">
        <f t="shared" si="54"/>
        <v>0.05</v>
      </c>
      <c r="AI136" s="57">
        <f t="shared" si="55"/>
        <v>34.281616999999883</v>
      </c>
      <c r="AJ136" s="58">
        <f t="shared" si="56"/>
        <v>0</v>
      </c>
      <c r="AL136" s="3">
        <f t="shared" si="62"/>
        <v>4</v>
      </c>
    </row>
    <row r="137" spans="1:38" ht="14.1" customHeight="1" x14ac:dyDescent="0.2">
      <c r="A137" s="66" t="s">
        <v>79</v>
      </c>
      <c r="B137" s="103" t="s">
        <v>91</v>
      </c>
      <c r="C137" s="26">
        <f t="shared" si="61"/>
        <v>33</v>
      </c>
      <c r="D137" s="26">
        <f t="shared" si="58"/>
        <v>42</v>
      </c>
      <c r="E137" s="26">
        <f t="shared" si="59"/>
        <v>44</v>
      </c>
      <c r="F137" s="104" t="s">
        <v>13</v>
      </c>
      <c r="G137" s="104" t="s">
        <v>14</v>
      </c>
      <c r="H137" s="26">
        <v>2</v>
      </c>
      <c r="I137" s="26">
        <v>1</v>
      </c>
      <c r="J137" s="34">
        <v>0</v>
      </c>
      <c r="K137" s="55"/>
      <c r="L137" s="124">
        <v>1</v>
      </c>
      <c r="M137" s="125">
        <f t="shared" ref="M137:M200" si="63">+W137</f>
        <v>0.12195121951219512</v>
      </c>
      <c r="N137" s="124">
        <f t="shared" ref="N137:N200" si="64">+IF(Y137=1,Y137,"")</f>
        <v>1</v>
      </c>
      <c r="O137" s="124">
        <f t="shared" si="41"/>
        <v>1</v>
      </c>
      <c r="P137" s="125">
        <f t="shared" si="42"/>
        <v>0.16483516483516483</v>
      </c>
      <c r="Q137" s="124" t="str">
        <f t="shared" si="43"/>
        <v/>
      </c>
      <c r="R137" s="124">
        <f t="shared" si="44"/>
        <v>1</v>
      </c>
      <c r="S137" s="125">
        <f t="shared" si="45"/>
        <v>0.05</v>
      </c>
      <c r="T137" s="35" t="str">
        <f t="shared" si="46"/>
        <v/>
      </c>
      <c r="V137" s="33">
        <f t="shared" si="47"/>
        <v>123</v>
      </c>
      <c r="W137" s="59">
        <f t="shared" ref="W137:W200" si="65">+MIN(1,$D$5/V137)</f>
        <v>0.12195121951219512</v>
      </c>
      <c r="X137" s="57">
        <f t="shared" si="48"/>
        <v>32.04747065853654</v>
      </c>
      <c r="Y137" s="58">
        <f t="shared" si="49"/>
        <v>1</v>
      </c>
      <c r="Z137" s="58">
        <f t="shared" si="50"/>
        <v>1</v>
      </c>
      <c r="AA137" s="58">
        <f t="shared" ref="AA137:AA200" si="66">IF(B137=B136,AA136,COUNTIFS(B:B,B137,I:I,"&gt;0"))</f>
        <v>91</v>
      </c>
      <c r="AB137" s="59">
        <f t="shared" ref="AB137:AB200" si="67">+I137*MIN(1,$D$5/AA137)</f>
        <v>0.16483516483516483</v>
      </c>
      <c r="AC137" s="57">
        <f t="shared" si="51"/>
        <v>28.93436425274724</v>
      </c>
      <c r="AD137" s="58">
        <f t="shared" si="52"/>
        <v>0</v>
      </c>
      <c r="AE137" s="58">
        <f t="shared" si="53"/>
        <v>1</v>
      </c>
      <c r="AF137" s="58">
        <f t="shared" ref="AF137:AF200" si="68">+COUNTIFS(B:B,B137,AE:AE,AE137)</f>
        <v>80</v>
      </c>
      <c r="AG137" s="58">
        <f t="shared" ref="AG137:AG200" si="69">IF(OR(AF137=0,AE137=0),0,IF(AE137=2,ROUND(MIN($D$5*(AF137^$F$5)/(AF137^$F$5+(AA137-AF137)^$F$5),AF137),0),IF(AF137=0,0,MIN($D$5,AA137)-IF(AA137=AF137,0,ROUND(MIN((AE137&gt;0)*$D$5*((AA137-AF137)^$F$5)/((AA137-AF137)^$F$5+AF137^$F$5),AA137-AF137),0)))))</f>
        <v>4</v>
      </c>
      <c r="AH137" s="62">
        <f t="shared" si="54"/>
        <v>0.05</v>
      </c>
      <c r="AI137" s="57">
        <f t="shared" si="55"/>
        <v>34.331616999999881</v>
      </c>
      <c r="AJ137" s="58">
        <f t="shared" si="56"/>
        <v>0</v>
      </c>
      <c r="AL137" s="3">
        <f t="shared" si="62"/>
        <v>4</v>
      </c>
    </row>
    <row r="138" spans="1:38" ht="14.1" customHeight="1" x14ac:dyDescent="0.2">
      <c r="A138" s="66" t="s">
        <v>79</v>
      </c>
      <c r="B138" s="103" t="s">
        <v>91</v>
      </c>
      <c r="C138" s="26">
        <v>33</v>
      </c>
      <c r="D138" s="26">
        <f t="shared" si="58"/>
        <v>43</v>
      </c>
      <c r="E138" s="26">
        <f t="shared" si="59"/>
        <v>45</v>
      </c>
      <c r="F138" s="104" t="s">
        <v>13</v>
      </c>
      <c r="G138" s="104" t="s">
        <v>14</v>
      </c>
      <c r="H138" s="26">
        <v>6</v>
      </c>
      <c r="I138" s="26">
        <v>1</v>
      </c>
      <c r="J138" s="34">
        <v>0</v>
      </c>
      <c r="K138" s="55"/>
      <c r="L138" s="124">
        <v>1</v>
      </c>
      <c r="M138" s="125">
        <f t="shared" si="63"/>
        <v>0.12195121951219512</v>
      </c>
      <c r="N138" s="124" t="str">
        <f t="shared" si="64"/>
        <v/>
      </c>
      <c r="O138" s="124">
        <f t="shared" ref="O138:O201" si="70">+Z138</f>
        <v>1</v>
      </c>
      <c r="P138" s="125">
        <f t="shared" ref="P138:P201" si="71">+AB138</f>
        <v>0.16483516483516483</v>
      </c>
      <c r="Q138" s="124">
        <f t="shared" ref="Q138:Q201" si="72">IF(AD138=1,AD138,"")</f>
        <v>1</v>
      </c>
      <c r="R138" s="124">
        <f t="shared" ref="R138:R201" si="73">+AE138</f>
        <v>1</v>
      </c>
      <c r="S138" s="125">
        <f t="shared" ref="S138:S201" si="74">+AH138</f>
        <v>0.05</v>
      </c>
      <c r="T138" s="35" t="str">
        <f t="shared" ref="T138:T201" si="75">IF(AJ138=1,AJ138,"")</f>
        <v/>
      </c>
      <c r="V138" s="33">
        <f t="shared" ref="V138:V201" si="76">+IF(B138=B137,V137,COUNTIFS(B:B,B138,H:H,"&gt;0"))</f>
        <v>123</v>
      </c>
      <c r="W138" s="59">
        <f t="shared" si="65"/>
        <v>0.12195121951219512</v>
      </c>
      <c r="X138" s="57">
        <f t="shared" ref="X138:X201" si="77">+W138+X137</f>
        <v>32.169421878048738</v>
      </c>
      <c r="Y138" s="58">
        <f t="shared" ref="Y138:Y201" si="78">+INT(X138)-INT(X137)</f>
        <v>0</v>
      </c>
      <c r="Z138" s="58">
        <f t="shared" ref="Z138:Z201" si="79">1*(I138&gt;0)</f>
        <v>1</v>
      </c>
      <c r="AA138" s="58">
        <f t="shared" si="66"/>
        <v>91</v>
      </c>
      <c r="AB138" s="59">
        <f t="shared" si="67"/>
        <v>0.16483516483516483</v>
      </c>
      <c r="AC138" s="57">
        <f t="shared" ref="AC138:AC201" si="80">+AB138+AC137</f>
        <v>29.099199417582405</v>
      </c>
      <c r="AD138" s="58">
        <f t="shared" ref="AD138:AD201" si="81">+INT(AC138)-INT(AC137)</f>
        <v>1</v>
      </c>
      <c r="AE138" s="58">
        <f t="shared" ref="AE138:AE201" si="82">+(J138&gt;0)+(I138&gt;0)</f>
        <v>1</v>
      </c>
      <c r="AF138" s="58">
        <f t="shared" si="68"/>
        <v>80</v>
      </c>
      <c r="AG138" s="58">
        <f t="shared" si="69"/>
        <v>4</v>
      </c>
      <c r="AH138" s="62">
        <f t="shared" ref="AH138:AH201" si="83">+MIN(1,AG138/AF138)</f>
        <v>0.05</v>
      </c>
      <c r="AI138" s="57">
        <f t="shared" ref="AI138:AI201" si="84">+AH138+AI137</f>
        <v>34.381616999999878</v>
      </c>
      <c r="AJ138" s="58">
        <f t="shared" ref="AJ138:AJ201" si="85">+INT(AI138)-INT(AI137)</f>
        <v>0</v>
      </c>
      <c r="AL138" s="3">
        <f t="shared" si="62"/>
        <v>4</v>
      </c>
    </row>
    <row r="139" spans="1:38" ht="14.1" customHeight="1" x14ac:dyDescent="0.2">
      <c r="A139" s="66" t="s">
        <v>79</v>
      </c>
      <c r="B139" s="103" t="s">
        <v>91</v>
      </c>
      <c r="C139" s="26">
        <v>33</v>
      </c>
      <c r="D139" s="26">
        <f t="shared" ref="D139:D202" si="86">1+D138</f>
        <v>44</v>
      </c>
      <c r="E139" s="26">
        <f t="shared" ref="E139:E202" si="87">1+E138</f>
        <v>46</v>
      </c>
      <c r="F139" s="104" t="s">
        <v>13</v>
      </c>
      <c r="G139" s="104" t="s">
        <v>14</v>
      </c>
      <c r="H139" s="26">
        <v>1</v>
      </c>
      <c r="I139" s="26">
        <v>1</v>
      </c>
      <c r="J139" s="34">
        <v>0</v>
      </c>
      <c r="K139" s="55"/>
      <c r="L139" s="124">
        <v>1</v>
      </c>
      <c r="M139" s="125">
        <f t="shared" si="63"/>
        <v>0.12195121951219512</v>
      </c>
      <c r="N139" s="124" t="str">
        <f t="shared" si="64"/>
        <v/>
      </c>
      <c r="O139" s="124">
        <f t="shared" si="70"/>
        <v>1</v>
      </c>
      <c r="P139" s="125">
        <f t="shared" si="71"/>
        <v>0.16483516483516483</v>
      </c>
      <c r="Q139" s="124" t="str">
        <f t="shared" si="72"/>
        <v/>
      </c>
      <c r="R139" s="124">
        <f t="shared" si="73"/>
        <v>1</v>
      </c>
      <c r="S139" s="125">
        <f t="shared" si="74"/>
        <v>0.05</v>
      </c>
      <c r="T139" s="35" t="str">
        <f t="shared" si="75"/>
        <v/>
      </c>
      <c r="V139" s="33">
        <f t="shared" si="76"/>
        <v>123</v>
      </c>
      <c r="W139" s="59">
        <f t="shared" si="65"/>
        <v>0.12195121951219512</v>
      </c>
      <c r="X139" s="57">
        <f t="shared" si="77"/>
        <v>32.291373097560935</v>
      </c>
      <c r="Y139" s="58">
        <f t="shared" si="78"/>
        <v>0</v>
      </c>
      <c r="Z139" s="58">
        <f t="shared" si="79"/>
        <v>1</v>
      </c>
      <c r="AA139" s="58">
        <f t="shared" si="66"/>
        <v>91</v>
      </c>
      <c r="AB139" s="59">
        <f t="shared" si="67"/>
        <v>0.16483516483516483</v>
      </c>
      <c r="AC139" s="57">
        <f t="shared" si="80"/>
        <v>29.264034582417569</v>
      </c>
      <c r="AD139" s="58">
        <f t="shared" si="81"/>
        <v>0</v>
      </c>
      <c r="AE139" s="58">
        <f t="shared" si="82"/>
        <v>1</v>
      </c>
      <c r="AF139" s="58">
        <f t="shared" si="68"/>
        <v>80</v>
      </c>
      <c r="AG139" s="58">
        <f t="shared" si="69"/>
        <v>4</v>
      </c>
      <c r="AH139" s="62">
        <f t="shared" si="83"/>
        <v>0.05</v>
      </c>
      <c r="AI139" s="57">
        <f t="shared" si="84"/>
        <v>34.431616999999875</v>
      </c>
      <c r="AJ139" s="58">
        <f t="shared" si="85"/>
        <v>0</v>
      </c>
      <c r="AL139" s="3">
        <f t="shared" si="62"/>
        <v>4</v>
      </c>
    </row>
    <row r="140" spans="1:38" ht="14.1" customHeight="1" x14ac:dyDescent="0.2">
      <c r="A140" s="66" t="s">
        <v>79</v>
      </c>
      <c r="B140" s="103" t="s">
        <v>91</v>
      </c>
      <c r="C140" s="26">
        <v>33</v>
      </c>
      <c r="D140" s="26">
        <f t="shared" si="86"/>
        <v>45</v>
      </c>
      <c r="E140" s="26">
        <f t="shared" si="87"/>
        <v>47</v>
      </c>
      <c r="F140" s="104" t="s">
        <v>13</v>
      </c>
      <c r="G140" s="104" t="s">
        <v>14</v>
      </c>
      <c r="H140" s="26">
        <v>4</v>
      </c>
      <c r="I140" s="26">
        <v>1</v>
      </c>
      <c r="J140" s="34">
        <v>0</v>
      </c>
      <c r="K140" s="55"/>
      <c r="L140" s="124">
        <v>1</v>
      </c>
      <c r="M140" s="125">
        <f t="shared" si="63"/>
        <v>0.12195121951219512</v>
      </c>
      <c r="N140" s="124" t="str">
        <f t="shared" si="64"/>
        <v/>
      </c>
      <c r="O140" s="124">
        <f t="shared" si="70"/>
        <v>1</v>
      </c>
      <c r="P140" s="125">
        <f t="shared" si="71"/>
        <v>0.16483516483516483</v>
      </c>
      <c r="Q140" s="124" t="str">
        <f t="shared" si="72"/>
        <v/>
      </c>
      <c r="R140" s="124">
        <f t="shared" si="73"/>
        <v>1</v>
      </c>
      <c r="S140" s="125">
        <f t="shared" si="74"/>
        <v>0.05</v>
      </c>
      <c r="T140" s="35" t="str">
        <f t="shared" si="75"/>
        <v/>
      </c>
      <c r="V140" s="33">
        <f t="shared" si="76"/>
        <v>123</v>
      </c>
      <c r="W140" s="59">
        <f t="shared" si="65"/>
        <v>0.12195121951219512</v>
      </c>
      <c r="X140" s="57">
        <f t="shared" si="77"/>
        <v>32.413324317073133</v>
      </c>
      <c r="Y140" s="58">
        <f t="shared" si="78"/>
        <v>0</v>
      </c>
      <c r="Z140" s="58">
        <f t="shared" si="79"/>
        <v>1</v>
      </c>
      <c r="AA140" s="58">
        <f t="shared" si="66"/>
        <v>91</v>
      </c>
      <c r="AB140" s="59">
        <f t="shared" si="67"/>
        <v>0.16483516483516483</v>
      </c>
      <c r="AC140" s="57">
        <f t="shared" si="80"/>
        <v>29.428869747252733</v>
      </c>
      <c r="AD140" s="58">
        <f t="shared" si="81"/>
        <v>0</v>
      </c>
      <c r="AE140" s="58">
        <f t="shared" si="82"/>
        <v>1</v>
      </c>
      <c r="AF140" s="58">
        <f t="shared" si="68"/>
        <v>80</v>
      </c>
      <c r="AG140" s="58">
        <f t="shared" si="69"/>
        <v>4</v>
      </c>
      <c r="AH140" s="62">
        <f t="shared" si="83"/>
        <v>0.05</v>
      </c>
      <c r="AI140" s="57">
        <f t="shared" si="84"/>
        <v>34.481616999999872</v>
      </c>
      <c r="AJ140" s="58">
        <f t="shared" si="85"/>
        <v>0</v>
      </c>
      <c r="AL140" s="3">
        <f t="shared" si="62"/>
        <v>4</v>
      </c>
    </row>
    <row r="141" spans="1:38" ht="14.1" customHeight="1" x14ac:dyDescent="0.2">
      <c r="A141" s="66" t="s">
        <v>79</v>
      </c>
      <c r="B141" s="103" t="s">
        <v>91</v>
      </c>
      <c r="C141" s="26">
        <v>33</v>
      </c>
      <c r="D141" s="26">
        <f t="shared" si="86"/>
        <v>46</v>
      </c>
      <c r="E141" s="26">
        <f t="shared" si="87"/>
        <v>48</v>
      </c>
      <c r="F141" s="104" t="s">
        <v>13</v>
      </c>
      <c r="G141" s="104" t="s">
        <v>14</v>
      </c>
      <c r="H141" s="26">
        <v>2</v>
      </c>
      <c r="I141" s="26">
        <v>1</v>
      </c>
      <c r="J141" s="34">
        <v>0</v>
      </c>
      <c r="K141" s="55"/>
      <c r="L141" s="124">
        <v>1</v>
      </c>
      <c r="M141" s="125">
        <f t="shared" si="63"/>
        <v>0.12195121951219512</v>
      </c>
      <c r="N141" s="124" t="str">
        <f t="shared" si="64"/>
        <v/>
      </c>
      <c r="O141" s="124">
        <f t="shared" si="70"/>
        <v>1</v>
      </c>
      <c r="P141" s="125">
        <f t="shared" si="71"/>
        <v>0.16483516483516483</v>
      </c>
      <c r="Q141" s="124" t="str">
        <f t="shared" si="72"/>
        <v/>
      </c>
      <c r="R141" s="124">
        <f t="shared" si="73"/>
        <v>1</v>
      </c>
      <c r="S141" s="125">
        <f t="shared" si="74"/>
        <v>0.05</v>
      </c>
      <c r="T141" s="35" t="str">
        <f t="shared" si="75"/>
        <v/>
      </c>
      <c r="V141" s="33">
        <f t="shared" si="76"/>
        <v>123</v>
      </c>
      <c r="W141" s="59">
        <f t="shared" si="65"/>
        <v>0.12195121951219512</v>
      </c>
      <c r="X141" s="57">
        <f t="shared" si="77"/>
        <v>32.535275536585331</v>
      </c>
      <c r="Y141" s="58">
        <f t="shared" si="78"/>
        <v>0</v>
      </c>
      <c r="Z141" s="58">
        <f t="shared" si="79"/>
        <v>1</v>
      </c>
      <c r="AA141" s="58">
        <f t="shared" si="66"/>
        <v>91</v>
      </c>
      <c r="AB141" s="59">
        <f t="shared" si="67"/>
        <v>0.16483516483516483</v>
      </c>
      <c r="AC141" s="57">
        <f t="shared" si="80"/>
        <v>29.593704912087897</v>
      </c>
      <c r="AD141" s="58">
        <f t="shared" si="81"/>
        <v>0</v>
      </c>
      <c r="AE141" s="58">
        <f t="shared" si="82"/>
        <v>1</v>
      </c>
      <c r="AF141" s="58">
        <f t="shared" si="68"/>
        <v>80</v>
      </c>
      <c r="AG141" s="58">
        <f t="shared" si="69"/>
        <v>4</v>
      </c>
      <c r="AH141" s="62">
        <f t="shared" si="83"/>
        <v>0.05</v>
      </c>
      <c r="AI141" s="57">
        <f t="shared" si="84"/>
        <v>34.531616999999869</v>
      </c>
      <c r="AJ141" s="58">
        <f t="shared" si="85"/>
        <v>0</v>
      </c>
      <c r="AL141" s="3">
        <f t="shared" si="62"/>
        <v>4</v>
      </c>
    </row>
    <row r="142" spans="1:38" ht="14.1" customHeight="1" x14ac:dyDescent="0.2">
      <c r="A142" s="66" t="s">
        <v>79</v>
      </c>
      <c r="B142" s="103" t="s">
        <v>91</v>
      </c>
      <c r="C142" s="26">
        <v>33</v>
      </c>
      <c r="D142" s="26">
        <f t="shared" si="86"/>
        <v>47</v>
      </c>
      <c r="E142" s="26">
        <f t="shared" si="87"/>
        <v>49</v>
      </c>
      <c r="F142" s="104" t="s">
        <v>13</v>
      </c>
      <c r="G142" s="104" t="s">
        <v>14</v>
      </c>
      <c r="H142" s="26">
        <v>7</v>
      </c>
      <c r="I142" s="26">
        <v>1</v>
      </c>
      <c r="J142" s="34">
        <v>0</v>
      </c>
      <c r="K142" s="55"/>
      <c r="L142" s="124">
        <v>1</v>
      </c>
      <c r="M142" s="125">
        <f t="shared" si="63"/>
        <v>0.12195121951219512</v>
      </c>
      <c r="N142" s="124" t="str">
        <f t="shared" si="64"/>
        <v/>
      </c>
      <c r="O142" s="124">
        <f t="shared" si="70"/>
        <v>1</v>
      </c>
      <c r="P142" s="125">
        <f t="shared" si="71"/>
        <v>0.16483516483516483</v>
      </c>
      <c r="Q142" s="124" t="str">
        <f t="shared" si="72"/>
        <v/>
      </c>
      <c r="R142" s="124">
        <f t="shared" si="73"/>
        <v>1</v>
      </c>
      <c r="S142" s="125">
        <f t="shared" si="74"/>
        <v>0.05</v>
      </c>
      <c r="T142" s="35" t="str">
        <f t="shared" si="75"/>
        <v/>
      </c>
      <c r="U142" s="55"/>
      <c r="V142" s="33">
        <f t="shared" si="76"/>
        <v>123</v>
      </c>
      <c r="W142" s="59">
        <f t="shared" si="65"/>
        <v>0.12195121951219512</v>
      </c>
      <c r="X142" s="57">
        <f t="shared" si="77"/>
        <v>32.657226756097529</v>
      </c>
      <c r="Y142" s="58">
        <f t="shared" si="78"/>
        <v>0</v>
      </c>
      <c r="Z142" s="58">
        <f t="shared" si="79"/>
        <v>1</v>
      </c>
      <c r="AA142" s="58">
        <f t="shared" si="66"/>
        <v>91</v>
      </c>
      <c r="AB142" s="59">
        <f t="shared" si="67"/>
        <v>0.16483516483516483</v>
      </c>
      <c r="AC142" s="57">
        <f t="shared" si="80"/>
        <v>29.758540076923062</v>
      </c>
      <c r="AD142" s="58">
        <f t="shared" si="81"/>
        <v>0</v>
      </c>
      <c r="AE142" s="58">
        <f t="shared" si="82"/>
        <v>1</v>
      </c>
      <c r="AF142" s="58">
        <f t="shared" si="68"/>
        <v>80</v>
      </c>
      <c r="AG142" s="58">
        <f t="shared" si="69"/>
        <v>4</v>
      </c>
      <c r="AH142" s="62">
        <f t="shared" si="83"/>
        <v>0.05</v>
      </c>
      <c r="AI142" s="57">
        <f t="shared" si="84"/>
        <v>34.581616999999866</v>
      </c>
      <c r="AJ142" s="58">
        <f t="shared" si="85"/>
        <v>0</v>
      </c>
      <c r="AL142" s="3">
        <f t="shared" si="62"/>
        <v>4</v>
      </c>
    </row>
    <row r="143" spans="1:38" ht="14.1" customHeight="1" x14ac:dyDescent="0.2">
      <c r="A143" s="66" t="s">
        <v>79</v>
      </c>
      <c r="B143" s="103" t="s">
        <v>91</v>
      </c>
      <c r="C143" s="26">
        <v>33</v>
      </c>
      <c r="D143" s="26">
        <f t="shared" si="86"/>
        <v>48</v>
      </c>
      <c r="E143" s="26">
        <f t="shared" si="87"/>
        <v>50</v>
      </c>
      <c r="F143" s="104" t="s">
        <v>13</v>
      </c>
      <c r="G143" s="104" t="s">
        <v>14</v>
      </c>
      <c r="H143" s="26">
        <v>2</v>
      </c>
      <c r="I143" s="26">
        <v>1</v>
      </c>
      <c r="J143" s="34">
        <v>0</v>
      </c>
      <c r="L143" s="124">
        <v>1</v>
      </c>
      <c r="M143" s="125">
        <f t="shared" si="63"/>
        <v>0.12195121951219512</v>
      </c>
      <c r="N143" s="124" t="str">
        <f t="shared" si="64"/>
        <v/>
      </c>
      <c r="O143" s="124">
        <f t="shared" si="70"/>
        <v>1</v>
      </c>
      <c r="P143" s="125">
        <f t="shared" si="71"/>
        <v>0.16483516483516483</v>
      </c>
      <c r="Q143" s="124" t="str">
        <f t="shared" si="72"/>
        <v/>
      </c>
      <c r="R143" s="124">
        <f t="shared" si="73"/>
        <v>1</v>
      </c>
      <c r="S143" s="125">
        <f t="shared" si="74"/>
        <v>0.05</v>
      </c>
      <c r="T143" s="35" t="str">
        <f t="shared" si="75"/>
        <v/>
      </c>
      <c r="V143" s="33">
        <f t="shared" si="76"/>
        <v>123</v>
      </c>
      <c r="W143" s="59">
        <f t="shared" si="65"/>
        <v>0.12195121951219512</v>
      </c>
      <c r="X143" s="57">
        <f t="shared" si="77"/>
        <v>32.779177975609727</v>
      </c>
      <c r="Y143" s="58">
        <f t="shared" si="78"/>
        <v>0</v>
      </c>
      <c r="Z143" s="58">
        <f t="shared" si="79"/>
        <v>1</v>
      </c>
      <c r="AA143" s="58">
        <f t="shared" si="66"/>
        <v>91</v>
      </c>
      <c r="AB143" s="59">
        <f t="shared" si="67"/>
        <v>0.16483516483516483</v>
      </c>
      <c r="AC143" s="57">
        <f t="shared" si="80"/>
        <v>29.923375241758226</v>
      </c>
      <c r="AD143" s="58">
        <f t="shared" si="81"/>
        <v>0</v>
      </c>
      <c r="AE143" s="58">
        <f t="shared" si="82"/>
        <v>1</v>
      </c>
      <c r="AF143" s="58">
        <f t="shared" si="68"/>
        <v>80</v>
      </c>
      <c r="AG143" s="58">
        <f t="shared" si="69"/>
        <v>4</v>
      </c>
      <c r="AH143" s="62">
        <f t="shared" si="83"/>
        <v>0.05</v>
      </c>
      <c r="AI143" s="57">
        <f t="shared" si="84"/>
        <v>34.631616999999864</v>
      </c>
      <c r="AJ143" s="58">
        <f t="shared" si="85"/>
        <v>0</v>
      </c>
      <c r="AL143" s="3">
        <f t="shared" si="62"/>
        <v>4</v>
      </c>
    </row>
    <row r="144" spans="1:38" s="7" customFormat="1" ht="14.1" customHeight="1" x14ac:dyDescent="0.2">
      <c r="A144" s="66" t="s">
        <v>79</v>
      </c>
      <c r="B144" s="103" t="s">
        <v>91</v>
      </c>
      <c r="C144" s="26">
        <v>33</v>
      </c>
      <c r="D144" s="26">
        <f t="shared" si="86"/>
        <v>49</v>
      </c>
      <c r="E144" s="26">
        <f t="shared" si="87"/>
        <v>51</v>
      </c>
      <c r="F144" s="104" t="s">
        <v>13</v>
      </c>
      <c r="G144" s="104" t="s">
        <v>14</v>
      </c>
      <c r="H144" s="26">
        <v>1</v>
      </c>
      <c r="I144" s="26">
        <v>1</v>
      </c>
      <c r="J144" s="34">
        <v>0</v>
      </c>
      <c r="K144" s="29"/>
      <c r="L144" s="124">
        <v>1</v>
      </c>
      <c r="M144" s="125">
        <f t="shared" si="63"/>
        <v>0.12195121951219512</v>
      </c>
      <c r="N144" s="124" t="str">
        <f t="shared" si="64"/>
        <v/>
      </c>
      <c r="O144" s="124">
        <f t="shared" si="70"/>
        <v>1</v>
      </c>
      <c r="P144" s="125">
        <f t="shared" si="71"/>
        <v>0.16483516483516483</v>
      </c>
      <c r="Q144" s="124">
        <f t="shared" si="72"/>
        <v>1</v>
      </c>
      <c r="R144" s="124">
        <f t="shared" si="73"/>
        <v>1</v>
      </c>
      <c r="S144" s="125">
        <f t="shared" si="74"/>
        <v>0.05</v>
      </c>
      <c r="T144" s="35" t="str">
        <f t="shared" si="75"/>
        <v/>
      </c>
      <c r="U144" s="29"/>
      <c r="V144" s="33">
        <f t="shared" si="76"/>
        <v>123</v>
      </c>
      <c r="W144" s="59">
        <f t="shared" si="65"/>
        <v>0.12195121951219512</v>
      </c>
      <c r="X144" s="57">
        <f t="shared" si="77"/>
        <v>32.901129195121925</v>
      </c>
      <c r="Y144" s="58">
        <f t="shared" si="78"/>
        <v>0</v>
      </c>
      <c r="Z144" s="58">
        <f t="shared" si="79"/>
        <v>1</v>
      </c>
      <c r="AA144" s="58">
        <f t="shared" si="66"/>
        <v>91</v>
      </c>
      <c r="AB144" s="59">
        <f t="shared" si="67"/>
        <v>0.16483516483516483</v>
      </c>
      <c r="AC144" s="57">
        <f t="shared" si="80"/>
        <v>30.08821040659339</v>
      </c>
      <c r="AD144" s="58">
        <f t="shared" si="81"/>
        <v>1</v>
      </c>
      <c r="AE144" s="58">
        <f t="shared" si="82"/>
        <v>1</v>
      </c>
      <c r="AF144" s="58">
        <f t="shared" si="68"/>
        <v>80</v>
      </c>
      <c r="AG144" s="58">
        <f t="shared" si="69"/>
        <v>4</v>
      </c>
      <c r="AH144" s="62">
        <f t="shared" si="83"/>
        <v>0.05</v>
      </c>
      <c r="AI144" s="57">
        <f t="shared" si="84"/>
        <v>34.681616999999861</v>
      </c>
      <c r="AJ144" s="58">
        <f t="shared" si="85"/>
        <v>0</v>
      </c>
      <c r="AK144" s="30"/>
      <c r="AL144" s="3">
        <f t="shared" si="62"/>
        <v>4</v>
      </c>
    </row>
    <row r="145" spans="1:38" ht="14.1" customHeight="1" x14ac:dyDescent="0.2">
      <c r="A145" s="66" t="s">
        <v>79</v>
      </c>
      <c r="B145" s="103" t="s">
        <v>91</v>
      </c>
      <c r="C145" s="26">
        <v>33</v>
      </c>
      <c r="D145" s="26">
        <v>49</v>
      </c>
      <c r="E145" s="26">
        <f t="shared" si="87"/>
        <v>52</v>
      </c>
      <c r="F145" s="104" t="s">
        <v>13</v>
      </c>
      <c r="G145" s="104" t="s">
        <v>14</v>
      </c>
      <c r="H145" s="26">
        <v>4</v>
      </c>
      <c r="I145" s="26">
        <v>1</v>
      </c>
      <c r="J145" s="34">
        <v>0</v>
      </c>
      <c r="L145" s="124">
        <v>1</v>
      </c>
      <c r="M145" s="125">
        <f t="shared" si="63"/>
        <v>0.12195121951219512</v>
      </c>
      <c r="N145" s="124">
        <f t="shared" si="64"/>
        <v>1</v>
      </c>
      <c r="O145" s="124">
        <f t="shared" si="70"/>
        <v>1</v>
      </c>
      <c r="P145" s="125">
        <f t="shared" si="71"/>
        <v>0.16483516483516483</v>
      </c>
      <c r="Q145" s="124" t="str">
        <f t="shared" si="72"/>
        <v/>
      </c>
      <c r="R145" s="124">
        <f t="shared" si="73"/>
        <v>1</v>
      </c>
      <c r="S145" s="125">
        <f t="shared" si="74"/>
        <v>0.05</v>
      </c>
      <c r="T145" s="35" t="str">
        <f t="shared" si="75"/>
        <v/>
      </c>
      <c r="V145" s="33">
        <f t="shared" si="76"/>
        <v>123</v>
      </c>
      <c r="W145" s="59">
        <f t="shared" si="65"/>
        <v>0.12195121951219512</v>
      </c>
      <c r="X145" s="57">
        <f t="shared" si="77"/>
        <v>33.023080414634123</v>
      </c>
      <c r="Y145" s="58">
        <f t="shared" si="78"/>
        <v>1</v>
      </c>
      <c r="Z145" s="58">
        <f t="shared" si="79"/>
        <v>1</v>
      </c>
      <c r="AA145" s="58">
        <f t="shared" si="66"/>
        <v>91</v>
      </c>
      <c r="AB145" s="59">
        <f t="shared" si="67"/>
        <v>0.16483516483516483</v>
      </c>
      <c r="AC145" s="57">
        <f t="shared" si="80"/>
        <v>30.253045571428554</v>
      </c>
      <c r="AD145" s="58">
        <f t="shared" si="81"/>
        <v>0</v>
      </c>
      <c r="AE145" s="58">
        <f t="shared" si="82"/>
        <v>1</v>
      </c>
      <c r="AF145" s="58">
        <f t="shared" si="68"/>
        <v>80</v>
      </c>
      <c r="AG145" s="58">
        <f t="shared" si="69"/>
        <v>4</v>
      </c>
      <c r="AH145" s="62">
        <f t="shared" si="83"/>
        <v>0.05</v>
      </c>
      <c r="AI145" s="57">
        <f t="shared" si="84"/>
        <v>34.731616999999858</v>
      </c>
      <c r="AJ145" s="58">
        <f t="shared" si="85"/>
        <v>0</v>
      </c>
      <c r="AL145" s="3">
        <f t="shared" si="62"/>
        <v>4</v>
      </c>
    </row>
    <row r="146" spans="1:38" ht="14.1" customHeight="1" x14ac:dyDescent="0.2">
      <c r="A146" s="66" t="s">
        <v>79</v>
      </c>
      <c r="B146" s="103" t="s">
        <v>91</v>
      </c>
      <c r="C146" s="26">
        <v>33</v>
      </c>
      <c r="D146" s="26">
        <v>49</v>
      </c>
      <c r="E146" s="26">
        <f t="shared" si="87"/>
        <v>53</v>
      </c>
      <c r="F146" s="104" t="s">
        <v>13</v>
      </c>
      <c r="G146" s="104" t="s">
        <v>14</v>
      </c>
      <c r="H146" s="26">
        <v>6</v>
      </c>
      <c r="I146" s="26">
        <v>1</v>
      </c>
      <c r="J146" s="34">
        <v>0</v>
      </c>
      <c r="L146" s="124">
        <v>1</v>
      </c>
      <c r="M146" s="125">
        <f t="shared" si="63"/>
        <v>0.12195121951219512</v>
      </c>
      <c r="N146" s="124" t="str">
        <f t="shared" si="64"/>
        <v/>
      </c>
      <c r="O146" s="124">
        <f t="shared" si="70"/>
        <v>1</v>
      </c>
      <c r="P146" s="125">
        <f t="shared" si="71"/>
        <v>0.16483516483516483</v>
      </c>
      <c r="Q146" s="124" t="str">
        <f t="shared" si="72"/>
        <v/>
      </c>
      <c r="R146" s="124">
        <f t="shared" si="73"/>
        <v>1</v>
      </c>
      <c r="S146" s="125">
        <f t="shared" si="74"/>
        <v>0.05</v>
      </c>
      <c r="T146" s="35" t="str">
        <f t="shared" si="75"/>
        <v/>
      </c>
      <c r="V146" s="33">
        <f t="shared" si="76"/>
        <v>123</v>
      </c>
      <c r="W146" s="59">
        <f t="shared" si="65"/>
        <v>0.12195121951219512</v>
      </c>
      <c r="X146" s="57">
        <f t="shared" si="77"/>
        <v>33.145031634146321</v>
      </c>
      <c r="Y146" s="58">
        <f t="shared" si="78"/>
        <v>0</v>
      </c>
      <c r="Z146" s="58">
        <f t="shared" si="79"/>
        <v>1</v>
      </c>
      <c r="AA146" s="58">
        <f t="shared" si="66"/>
        <v>91</v>
      </c>
      <c r="AB146" s="59">
        <f t="shared" si="67"/>
        <v>0.16483516483516483</v>
      </c>
      <c r="AC146" s="57">
        <f t="shared" si="80"/>
        <v>30.417880736263719</v>
      </c>
      <c r="AD146" s="58">
        <f t="shared" si="81"/>
        <v>0</v>
      </c>
      <c r="AE146" s="58">
        <f t="shared" si="82"/>
        <v>1</v>
      </c>
      <c r="AF146" s="58">
        <f t="shared" si="68"/>
        <v>80</v>
      </c>
      <c r="AG146" s="58">
        <f t="shared" si="69"/>
        <v>4</v>
      </c>
      <c r="AH146" s="62">
        <f t="shared" si="83"/>
        <v>0.05</v>
      </c>
      <c r="AI146" s="57">
        <f t="shared" si="84"/>
        <v>34.781616999999855</v>
      </c>
      <c r="AJ146" s="58">
        <f t="shared" si="85"/>
        <v>0</v>
      </c>
      <c r="AL146" s="3">
        <f t="shared" si="62"/>
        <v>4</v>
      </c>
    </row>
    <row r="147" spans="1:38" ht="14.1" customHeight="1" x14ac:dyDescent="0.2">
      <c r="A147" s="66" t="s">
        <v>79</v>
      </c>
      <c r="B147" s="103" t="s">
        <v>91</v>
      </c>
      <c r="C147" s="26">
        <v>33</v>
      </c>
      <c r="D147" s="26">
        <f t="shared" si="86"/>
        <v>50</v>
      </c>
      <c r="E147" s="26">
        <f t="shared" si="87"/>
        <v>54</v>
      </c>
      <c r="F147" s="104" t="s">
        <v>13</v>
      </c>
      <c r="G147" s="104" t="s">
        <v>14</v>
      </c>
      <c r="H147" s="26">
        <v>4</v>
      </c>
      <c r="I147" s="26">
        <v>1</v>
      </c>
      <c r="J147" s="34">
        <v>0</v>
      </c>
      <c r="L147" s="124">
        <v>1</v>
      </c>
      <c r="M147" s="125">
        <f t="shared" si="63"/>
        <v>0.12195121951219512</v>
      </c>
      <c r="N147" s="124" t="str">
        <f t="shared" si="64"/>
        <v/>
      </c>
      <c r="O147" s="124">
        <f t="shared" si="70"/>
        <v>1</v>
      </c>
      <c r="P147" s="125">
        <f t="shared" si="71"/>
        <v>0.16483516483516483</v>
      </c>
      <c r="Q147" s="124" t="str">
        <f t="shared" si="72"/>
        <v/>
      </c>
      <c r="R147" s="124">
        <f t="shared" si="73"/>
        <v>1</v>
      </c>
      <c r="S147" s="125">
        <f t="shared" si="74"/>
        <v>0.05</v>
      </c>
      <c r="T147" s="35" t="str">
        <f t="shared" si="75"/>
        <v/>
      </c>
      <c r="V147" s="33">
        <f t="shared" si="76"/>
        <v>123</v>
      </c>
      <c r="W147" s="59">
        <f t="shared" si="65"/>
        <v>0.12195121951219512</v>
      </c>
      <c r="X147" s="57">
        <f t="shared" si="77"/>
        <v>33.266982853658519</v>
      </c>
      <c r="Y147" s="58">
        <f t="shared" si="78"/>
        <v>0</v>
      </c>
      <c r="Z147" s="58">
        <f t="shared" si="79"/>
        <v>1</v>
      </c>
      <c r="AA147" s="58">
        <f t="shared" si="66"/>
        <v>91</v>
      </c>
      <c r="AB147" s="59">
        <f t="shared" si="67"/>
        <v>0.16483516483516483</v>
      </c>
      <c r="AC147" s="57">
        <f t="shared" si="80"/>
        <v>30.582715901098883</v>
      </c>
      <c r="AD147" s="58">
        <f t="shared" si="81"/>
        <v>0</v>
      </c>
      <c r="AE147" s="58">
        <f t="shared" si="82"/>
        <v>1</v>
      </c>
      <c r="AF147" s="58">
        <f t="shared" si="68"/>
        <v>80</v>
      </c>
      <c r="AG147" s="58">
        <f t="shared" si="69"/>
        <v>4</v>
      </c>
      <c r="AH147" s="62">
        <f t="shared" si="83"/>
        <v>0.05</v>
      </c>
      <c r="AI147" s="57">
        <f t="shared" si="84"/>
        <v>34.831616999999852</v>
      </c>
      <c r="AJ147" s="58">
        <f t="shared" si="85"/>
        <v>0</v>
      </c>
      <c r="AL147" s="3">
        <f t="shared" si="62"/>
        <v>4</v>
      </c>
    </row>
    <row r="148" spans="1:38" ht="14.1" customHeight="1" x14ac:dyDescent="0.2">
      <c r="A148" s="66" t="s">
        <v>79</v>
      </c>
      <c r="B148" s="103" t="s">
        <v>91</v>
      </c>
      <c r="C148" s="26">
        <v>33</v>
      </c>
      <c r="D148" s="26">
        <f t="shared" si="86"/>
        <v>51</v>
      </c>
      <c r="E148" s="26">
        <f t="shared" si="87"/>
        <v>55</v>
      </c>
      <c r="F148" s="104" t="s">
        <v>13</v>
      </c>
      <c r="G148" s="104" t="s">
        <v>14</v>
      </c>
      <c r="H148" s="26">
        <v>6</v>
      </c>
      <c r="I148" s="26">
        <v>1</v>
      </c>
      <c r="J148" s="34">
        <v>0</v>
      </c>
      <c r="L148" s="124">
        <v>1</v>
      </c>
      <c r="M148" s="125">
        <f t="shared" si="63"/>
        <v>0.12195121951219512</v>
      </c>
      <c r="N148" s="124" t="str">
        <f t="shared" si="64"/>
        <v/>
      </c>
      <c r="O148" s="124">
        <f t="shared" si="70"/>
        <v>1</v>
      </c>
      <c r="P148" s="125">
        <f t="shared" si="71"/>
        <v>0.16483516483516483</v>
      </c>
      <c r="Q148" s="124" t="str">
        <f t="shared" si="72"/>
        <v/>
      </c>
      <c r="R148" s="124">
        <f t="shared" si="73"/>
        <v>1</v>
      </c>
      <c r="S148" s="125">
        <f t="shared" si="74"/>
        <v>0.05</v>
      </c>
      <c r="T148" s="35" t="str">
        <f t="shared" si="75"/>
        <v/>
      </c>
      <c r="V148" s="33">
        <f t="shared" si="76"/>
        <v>123</v>
      </c>
      <c r="W148" s="59">
        <f t="shared" si="65"/>
        <v>0.12195121951219512</v>
      </c>
      <c r="X148" s="57">
        <f t="shared" si="77"/>
        <v>33.388934073170716</v>
      </c>
      <c r="Y148" s="58">
        <f t="shared" si="78"/>
        <v>0</v>
      </c>
      <c r="Z148" s="58">
        <f t="shared" si="79"/>
        <v>1</v>
      </c>
      <c r="AA148" s="58">
        <f t="shared" si="66"/>
        <v>91</v>
      </c>
      <c r="AB148" s="59">
        <f t="shared" si="67"/>
        <v>0.16483516483516483</v>
      </c>
      <c r="AC148" s="57">
        <f t="shared" si="80"/>
        <v>30.747551065934047</v>
      </c>
      <c r="AD148" s="58">
        <f t="shared" si="81"/>
        <v>0</v>
      </c>
      <c r="AE148" s="58">
        <f t="shared" si="82"/>
        <v>1</v>
      </c>
      <c r="AF148" s="58">
        <f t="shared" si="68"/>
        <v>80</v>
      </c>
      <c r="AG148" s="58">
        <f t="shared" si="69"/>
        <v>4</v>
      </c>
      <c r="AH148" s="62">
        <f t="shared" si="83"/>
        <v>0.05</v>
      </c>
      <c r="AI148" s="57">
        <f t="shared" si="84"/>
        <v>34.881616999999849</v>
      </c>
      <c r="AJ148" s="58">
        <f t="shared" si="85"/>
        <v>0</v>
      </c>
      <c r="AL148" s="3">
        <f t="shared" si="62"/>
        <v>4</v>
      </c>
    </row>
    <row r="149" spans="1:38" ht="14.1" customHeight="1" x14ac:dyDescent="0.2">
      <c r="A149" s="66" t="s">
        <v>79</v>
      </c>
      <c r="B149" s="103" t="s">
        <v>91</v>
      </c>
      <c r="C149" s="26">
        <v>33</v>
      </c>
      <c r="D149" s="26">
        <f t="shared" si="86"/>
        <v>52</v>
      </c>
      <c r="E149" s="26">
        <f t="shared" si="87"/>
        <v>56</v>
      </c>
      <c r="F149" s="104" t="s">
        <v>13</v>
      </c>
      <c r="G149" s="104" t="s">
        <v>14</v>
      </c>
      <c r="H149" s="26">
        <v>1</v>
      </c>
      <c r="I149" s="26">
        <v>1</v>
      </c>
      <c r="J149" s="34">
        <v>0</v>
      </c>
      <c r="L149" s="124">
        <v>1</v>
      </c>
      <c r="M149" s="125">
        <f t="shared" si="63"/>
        <v>0.12195121951219512</v>
      </c>
      <c r="N149" s="124" t="str">
        <f t="shared" si="64"/>
        <v/>
      </c>
      <c r="O149" s="124">
        <f t="shared" si="70"/>
        <v>1</v>
      </c>
      <c r="P149" s="125">
        <f t="shared" si="71"/>
        <v>0.16483516483516483</v>
      </c>
      <c r="Q149" s="124" t="str">
        <f t="shared" si="72"/>
        <v/>
      </c>
      <c r="R149" s="124">
        <f t="shared" si="73"/>
        <v>1</v>
      </c>
      <c r="S149" s="125">
        <f t="shared" si="74"/>
        <v>0.05</v>
      </c>
      <c r="T149" s="35" t="str">
        <f t="shared" si="75"/>
        <v/>
      </c>
      <c r="V149" s="33">
        <f t="shared" si="76"/>
        <v>123</v>
      </c>
      <c r="W149" s="59">
        <f t="shared" si="65"/>
        <v>0.12195121951219512</v>
      </c>
      <c r="X149" s="57">
        <f t="shared" si="77"/>
        <v>33.510885292682914</v>
      </c>
      <c r="Y149" s="58">
        <f t="shared" si="78"/>
        <v>0</v>
      </c>
      <c r="Z149" s="58">
        <f t="shared" si="79"/>
        <v>1</v>
      </c>
      <c r="AA149" s="58">
        <f t="shared" si="66"/>
        <v>91</v>
      </c>
      <c r="AB149" s="59">
        <f t="shared" si="67"/>
        <v>0.16483516483516483</v>
      </c>
      <c r="AC149" s="57">
        <f t="shared" si="80"/>
        <v>30.912386230769211</v>
      </c>
      <c r="AD149" s="58">
        <f t="shared" si="81"/>
        <v>0</v>
      </c>
      <c r="AE149" s="58">
        <f t="shared" si="82"/>
        <v>1</v>
      </c>
      <c r="AF149" s="58">
        <f t="shared" si="68"/>
        <v>80</v>
      </c>
      <c r="AG149" s="58">
        <f t="shared" si="69"/>
        <v>4</v>
      </c>
      <c r="AH149" s="62">
        <f t="shared" si="83"/>
        <v>0.05</v>
      </c>
      <c r="AI149" s="57">
        <f t="shared" si="84"/>
        <v>34.931616999999846</v>
      </c>
      <c r="AJ149" s="58">
        <f t="shared" si="85"/>
        <v>0</v>
      </c>
      <c r="AL149" s="3">
        <f t="shared" si="62"/>
        <v>4</v>
      </c>
    </row>
    <row r="150" spans="1:38" ht="14.1" customHeight="1" x14ac:dyDescent="0.2">
      <c r="A150" s="66" t="s">
        <v>79</v>
      </c>
      <c r="B150" s="103" t="s">
        <v>91</v>
      </c>
      <c r="C150" s="26">
        <v>33</v>
      </c>
      <c r="D150" s="26">
        <f t="shared" si="86"/>
        <v>53</v>
      </c>
      <c r="E150" s="26">
        <f t="shared" si="87"/>
        <v>57</v>
      </c>
      <c r="F150" s="104" t="s">
        <v>13</v>
      </c>
      <c r="G150" s="104" t="s">
        <v>14</v>
      </c>
      <c r="H150" s="26">
        <v>5</v>
      </c>
      <c r="I150" s="26">
        <v>1</v>
      </c>
      <c r="J150" s="34">
        <v>0</v>
      </c>
      <c r="L150" s="124">
        <v>1</v>
      </c>
      <c r="M150" s="125">
        <f t="shared" si="63"/>
        <v>0.12195121951219512</v>
      </c>
      <c r="N150" s="124" t="str">
        <f t="shared" si="64"/>
        <v/>
      </c>
      <c r="O150" s="124">
        <f t="shared" si="70"/>
        <v>1</v>
      </c>
      <c r="P150" s="125">
        <f t="shared" si="71"/>
        <v>0.16483516483516483</v>
      </c>
      <c r="Q150" s="124">
        <f t="shared" si="72"/>
        <v>1</v>
      </c>
      <c r="R150" s="124">
        <f t="shared" si="73"/>
        <v>1</v>
      </c>
      <c r="S150" s="125">
        <f t="shared" si="74"/>
        <v>0.05</v>
      </c>
      <c r="T150" s="35" t="str">
        <f t="shared" si="75"/>
        <v/>
      </c>
      <c r="V150" s="33">
        <f t="shared" si="76"/>
        <v>123</v>
      </c>
      <c r="W150" s="59">
        <f t="shared" si="65"/>
        <v>0.12195121951219512</v>
      </c>
      <c r="X150" s="57">
        <f t="shared" si="77"/>
        <v>33.632836512195112</v>
      </c>
      <c r="Y150" s="58">
        <f t="shared" si="78"/>
        <v>0</v>
      </c>
      <c r="Z150" s="58">
        <f t="shared" si="79"/>
        <v>1</v>
      </c>
      <c r="AA150" s="58">
        <f t="shared" si="66"/>
        <v>91</v>
      </c>
      <c r="AB150" s="59">
        <f t="shared" si="67"/>
        <v>0.16483516483516483</v>
      </c>
      <c r="AC150" s="57">
        <f t="shared" si="80"/>
        <v>31.077221395604376</v>
      </c>
      <c r="AD150" s="58">
        <f t="shared" si="81"/>
        <v>1</v>
      </c>
      <c r="AE150" s="58">
        <f t="shared" si="82"/>
        <v>1</v>
      </c>
      <c r="AF150" s="58">
        <f t="shared" si="68"/>
        <v>80</v>
      </c>
      <c r="AG150" s="58">
        <f t="shared" si="69"/>
        <v>4</v>
      </c>
      <c r="AH150" s="62">
        <f t="shared" si="83"/>
        <v>0.05</v>
      </c>
      <c r="AI150" s="57">
        <f t="shared" si="84"/>
        <v>34.981616999999844</v>
      </c>
      <c r="AJ150" s="58">
        <f t="shared" si="85"/>
        <v>0</v>
      </c>
      <c r="AL150" s="3">
        <f t="shared" si="62"/>
        <v>4</v>
      </c>
    </row>
    <row r="151" spans="1:38" ht="14.1" customHeight="1" x14ac:dyDescent="0.2">
      <c r="A151" s="66" t="s">
        <v>79</v>
      </c>
      <c r="B151" s="103" t="s">
        <v>91</v>
      </c>
      <c r="C151" s="26">
        <v>33</v>
      </c>
      <c r="D151" s="26">
        <f t="shared" si="86"/>
        <v>54</v>
      </c>
      <c r="E151" s="26">
        <f t="shared" si="87"/>
        <v>58</v>
      </c>
      <c r="F151" s="104" t="s">
        <v>13</v>
      </c>
      <c r="G151" s="104" t="s">
        <v>14</v>
      </c>
      <c r="H151" s="26">
        <v>4</v>
      </c>
      <c r="I151" s="26">
        <v>1</v>
      </c>
      <c r="J151" s="34">
        <v>0</v>
      </c>
      <c r="L151" s="124">
        <v>1</v>
      </c>
      <c r="M151" s="125">
        <f t="shared" si="63"/>
        <v>0.12195121951219512</v>
      </c>
      <c r="N151" s="124" t="str">
        <f t="shared" si="64"/>
        <v/>
      </c>
      <c r="O151" s="124">
        <f t="shared" si="70"/>
        <v>1</v>
      </c>
      <c r="P151" s="125">
        <f t="shared" si="71"/>
        <v>0.16483516483516483</v>
      </c>
      <c r="Q151" s="124" t="str">
        <f t="shared" si="72"/>
        <v/>
      </c>
      <c r="R151" s="124">
        <f t="shared" si="73"/>
        <v>1</v>
      </c>
      <c r="S151" s="125">
        <f t="shared" si="74"/>
        <v>0.05</v>
      </c>
      <c r="T151" s="35">
        <f t="shared" si="75"/>
        <v>1</v>
      </c>
      <c r="V151" s="33">
        <f t="shared" si="76"/>
        <v>123</v>
      </c>
      <c r="W151" s="59">
        <f t="shared" si="65"/>
        <v>0.12195121951219512</v>
      </c>
      <c r="X151" s="57">
        <f t="shared" si="77"/>
        <v>33.75478773170731</v>
      </c>
      <c r="Y151" s="58">
        <f t="shared" si="78"/>
        <v>0</v>
      </c>
      <c r="Z151" s="58">
        <f t="shared" si="79"/>
        <v>1</v>
      </c>
      <c r="AA151" s="58">
        <f t="shared" si="66"/>
        <v>91</v>
      </c>
      <c r="AB151" s="59">
        <f t="shared" si="67"/>
        <v>0.16483516483516483</v>
      </c>
      <c r="AC151" s="57">
        <f t="shared" si="80"/>
        <v>31.24205656043954</v>
      </c>
      <c r="AD151" s="58">
        <f t="shared" si="81"/>
        <v>0</v>
      </c>
      <c r="AE151" s="58">
        <f t="shared" si="82"/>
        <v>1</v>
      </c>
      <c r="AF151" s="58">
        <f t="shared" si="68"/>
        <v>80</v>
      </c>
      <c r="AG151" s="58">
        <f t="shared" si="69"/>
        <v>4</v>
      </c>
      <c r="AH151" s="62">
        <f t="shared" si="83"/>
        <v>0.05</v>
      </c>
      <c r="AI151" s="57">
        <f t="shared" si="84"/>
        <v>35.031616999999841</v>
      </c>
      <c r="AJ151" s="58">
        <f t="shared" si="85"/>
        <v>1</v>
      </c>
      <c r="AL151" s="3">
        <f t="shared" si="62"/>
        <v>4</v>
      </c>
    </row>
    <row r="152" spans="1:38" ht="14.1" customHeight="1" x14ac:dyDescent="0.2">
      <c r="A152" s="66" t="s">
        <v>79</v>
      </c>
      <c r="B152" s="103" t="s">
        <v>91</v>
      </c>
      <c r="C152" s="26">
        <v>33</v>
      </c>
      <c r="D152" s="26">
        <f t="shared" si="86"/>
        <v>55</v>
      </c>
      <c r="E152" s="26">
        <f t="shared" si="87"/>
        <v>59</v>
      </c>
      <c r="F152" s="104" t="s">
        <v>13</v>
      </c>
      <c r="G152" s="104" t="s">
        <v>14</v>
      </c>
      <c r="H152" s="26">
        <v>4</v>
      </c>
      <c r="I152" s="26">
        <v>1</v>
      </c>
      <c r="J152" s="34">
        <v>0</v>
      </c>
      <c r="L152" s="124">
        <v>1</v>
      </c>
      <c r="M152" s="125">
        <f t="shared" si="63"/>
        <v>0.12195121951219512</v>
      </c>
      <c r="N152" s="124" t="str">
        <f t="shared" si="64"/>
        <v/>
      </c>
      <c r="O152" s="124">
        <f t="shared" si="70"/>
        <v>1</v>
      </c>
      <c r="P152" s="125">
        <f t="shared" si="71"/>
        <v>0.16483516483516483</v>
      </c>
      <c r="Q152" s="124" t="str">
        <f t="shared" si="72"/>
        <v/>
      </c>
      <c r="R152" s="124">
        <f t="shared" si="73"/>
        <v>1</v>
      </c>
      <c r="S152" s="125">
        <f t="shared" si="74"/>
        <v>0.05</v>
      </c>
      <c r="T152" s="35" t="str">
        <f t="shared" si="75"/>
        <v/>
      </c>
      <c r="V152" s="33">
        <f t="shared" si="76"/>
        <v>123</v>
      </c>
      <c r="W152" s="59">
        <f t="shared" si="65"/>
        <v>0.12195121951219512</v>
      </c>
      <c r="X152" s="57">
        <f t="shared" si="77"/>
        <v>33.876738951219508</v>
      </c>
      <c r="Y152" s="58">
        <f t="shared" si="78"/>
        <v>0</v>
      </c>
      <c r="Z152" s="58">
        <f t="shared" si="79"/>
        <v>1</v>
      </c>
      <c r="AA152" s="58">
        <f t="shared" si="66"/>
        <v>91</v>
      </c>
      <c r="AB152" s="59">
        <f t="shared" si="67"/>
        <v>0.16483516483516483</v>
      </c>
      <c r="AC152" s="57">
        <f t="shared" si="80"/>
        <v>31.406891725274704</v>
      </c>
      <c r="AD152" s="58">
        <f t="shared" si="81"/>
        <v>0</v>
      </c>
      <c r="AE152" s="58">
        <f t="shared" si="82"/>
        <v>1</v>
      </c>
      <c r="AF152" s="58">
        <f t="shared" si="68"/>
        <v>80</v>
      </c>
      <c r="AG152" s="58">
        <f t="shared" si="69"/>
        <v>4</v>
      </c>
      <c r="AH152" s="62">
        <f t="shared" si="83"/>
        <v>0.05</v>
      </c>
      <c r="AI152" s="57">
        <f t="shared" si="84"/>
        <v>35.081616999999838</v>
      </c>
      <c r="AJ152" s="58">
        <f t="shared" si="85"/>
        <v>0</v>
      </c>
      <c r="AL152" s="3">
        <f t="shared" si="62"/>
        <v>4</v>
      </c>
    </row>
    <row r="153" spans="1:38" ht="14.1" customHeight="1" x14ac:dyDescent="0.2">
      <c r="A153" s="66" t="s">
        <v>79</v>
      </c>
      <c r="B153" s="103" t="s">
        <v>91</v>
      </c>
      <c r="C153" s="26">
        <v>33</v>
      </c>
      <c r="D153" s="26">
        <f t="shared" si="86"/>
        <v>56</v>
      </c>
      <c r="E153" s="26">
        <f t="shared" si="87"/>
        <v>60</v>
      </c>
      <c r="F153" s="104" t="s">
        <v>13</v>
      </c>
      <c r="G153" s="104" t="s">
        <v>14</v>
      </c>
      <c r="H153" s="26">
        <v>4</v>
      </c>
      <c r="I153" s="26">
        <v>1</v>
      </c>
      <c r="J153" s="34">
        <v>0</v>
      </c>
      <c r="L153" s="124">
        <v>1</v>
      </c>
      <c r="M153" s="125">
        <f t="shared" si="63"/>
        <v>0.12195121951219512</v>
      </c>
      <c r="N153" s="124" t="str">
        <f t="shared" si="64"/>
        <v/>
      </c>
      <c r="O153" s="124">
        <f t="shared" si="70"/>
        <v>1</v>
      </c>
      <c r="P153" s="125">
        <f t="shared" si="71"/>
        <v>0.16483516483516483</v>
      </c>
      <c r="Q153" s="124" t="str">
        <f t="shared" si="72"/>
        <v/>
      </c>
      <c r="R153" s="124">
        <f t="shared" si="73"/>
        <v>1</v>
      </c>
      <c r="S153" s="125">
        <f t="shared" si="74"/>
        <v>0.05</v>
      </c>
      <c r="T153" s="35" t="str">
        <f t="shared" si="75"/>
        <v/>
      </c>
      <c r="V153" s="33">
        <f t="shared" si="76"/>
        <v>123</v>
      </c>
      <c r="W153" s="59">
        <f t="shared" si="65"/>
        <v>0.12195121951219512</v>
      </c>
      <c r="X153" s="57">
        <f t="shared" si="77"/>
        <v>33.998690170731706</v>
      </c>
      <c r="Y153" s="58">
        <f t="shared" si="78"/>
        <v>0</v>
      </c>
      <c r="Z153" s="58">
        <f t="shared" si="79"/>
        <v>1</v>
      </c>
      <c r="AA153" s="58">
        <f t="shared" si="66"/>
        <v>91</v>
      </c>
      <c r="AB153" s="59">
        <f t="shared" si="67"/>
        <v>0.16483516483516483</v>
      </c>
      <c r="AC153" s="57">
        <f t="shared" si="80"/>
        <v>31.571726890109868</v>
      </c>
      <c r="AD153" s="58">
        <f t="shared" si="81"/>
        <v>0</v>
      </c>
      <c r="AE153" s="58">
        <f t="shared" si="82"/>
        <v>1</v>
      </c>
      <c r="AF153" s="58">
        <f t="shared" si="68"/>
        <v>80</v>
      </c>
      <c r="AG153" s="58">
        <f t="shared" si="69"/>
        <v>4</v>
      </c>
      <c r="AH153" s="62">
        <f t="shared" si="83"/>
        <v>0.05</v>
      </c>
      <c r="AI153" s="57">
        <f t="shared" si="84"/>
        <v>35.131616999999835</v>
      </c>
      <c r="AJ153" s="58">
        <f t="shared" si="85"/>
        <v>0</v>
      </c>
      <c r="AL153" s="3">
        <f t="shared" si="62"/>
        <v>4</v>
      </c>
    </row>
    <row r="154" spans="1:38" ht="14.1" customHeight="1" x14ac:dyDescent="0.2">
      <c r="A154" s="66" t="s">
        <v>79</v>
      </c>
      <c r="B154" s="103" t="s">
        <v>91</v>
      </c>
      <c r="C154" s="26">
        <v>33</v>
      </c>
      <c r="D154" s="26">
        <f t="shared" si="86"/>
        <v>57</v>
      </c>
      <c r="E154" s="26">
        <f t="shared" si="87"/>
        <v>61</v>
      </c>
      <c r="F154" s="104" t="s">
        <v>13</v>
      </c>
      <c r="G154" s="104" t="s">
        <v>14</v>
      </c>
      <c r="H154" s="26">
        <v>3</v>
      </c>
      <c r="I154" s="26">
        <v>1</v>
      </c>
      <c r="J154" s="34">
        <v>0</v>
      </c>
      <c r="L154" s="124">
        <v>1</v>
      </c>
      <c r="M154" s="125">
        <f t="shared" si="63"/>
        <v>0.12195121951219512</v>
      </c>
      <c r="N154" s="124">
        <f t="shared" si="64"/>
        <v>1</v>
      </c>
      <c r="O154" s="124">
        <f t="shared" si="70"/>
        <v>1</v>
      </c>
      <c r="P154" s="125">
        <f t="shared" si="71"/>
        <v>0.16483516483516483</v>
      </c>
      <c r="Q154" s="124" t="str">
        <f t="shared" si="72"/>
        <v/>
      </c>
      <c r="R154" s="124">
        <f t="shared" si="73"/>
        <v>1</v>
      </c>
      <c r="S154" s="125">
        <f t="shared" si="74"/>
        <v>0.05</v>
      </c>
      <c r="T154" s="35" t="str">
        <f t="shared" si="75"/>
        <v/>
      </c>
      <c r="V154" s="33">
        <f t="shared" si="76"/>
        <v>123</v>
      </c>
      <c r="W154" s="59">
        <f t="shared" si="65"/>
        <v>0.12195121951219512</v>
      </c>
      <c r="X154" s="57">
        <f t="shared" si="77"/>
        <v>34.120641390243904</v>
      </c>
      <c r="Y154" s="58">
        <f t="shared" si="78"/>
        <v>1</v>
      </c>
      <c r="Z154" s="58">
        <f t="shared" si="79"/>
        <v>1</v>
      </c>
      <c r="AA154" s="58">
        <f t="shared" si="66"/>
        <v>91</v>
      </c>
      <c r="AB154" s="59">
        <f t="shared" si="67"/>
        <v>0.16483516483516483</v>
      </c>
      <c r="AC154" s="57">
        <f t="shared" si="80"/>
        <v>31.736562054945033</v>
      </c>
      <c r="AD154" s="58">
        <f t="shared" si="81"/>
        <v>0</v>
      </c>
      <c r="AE154" s="58">
        <f t="shared" si="82"/>
        <v>1</v>
      </c>
      <c r="AF154" s="58">
        <f t="shared" si="68"/>
        <v>80</v>
      </c>
      <c r="AG154" s="58">
        <f t="shared" si="69"/>
        <v>4</v>
      </c>
      <c r="AH154" s="62">
        <f t="shared" si="83"/>
        <v>0.05</v>
      </c>
      <c r="AI154" s="57">
        <f t="shared" si="84"/>
        <v>35.181616999999832</v>
      </c>
      <c r="AJ154" s="58">
        <f t="shared" si="85"/>
        <v>0</v>
      </c>
      <c r="AL154" s="3">
        <f t="shared" si="62"/>
        <v>4</v>
      </c>
    </row>
    <row r="155" spans="1:38" ht="14.1" customHeight="1" x14ac:dyDescent="0.2">
      <c r="A155" s="66" t="s">
        <v>79</v>
      </c>
      <c r="B155" s="103" t="s">
        <v>91</v>
      </c>
      <c r="C155" s="26">
        <v>33</v>
      </c>
      <c r="D155" s="26">
        <f t="shared" si="86"/>
        <v>58</v>
      </c>
      <c r="E155" s="26">
        <f t="shared" si="87"/>
        <v>62</v>
      </c>
      <c r="F155" s="104" t="s">
        <v>13</v>
      </c>
      <c r="G155" s="104" t="s">
        <v>14</v>
      </c>
      <c r="H155" s="26">
        <v>3</v>
      </c>
      <c r="I155" s="26">
        <v>1</v>
      </c>
      <c r="J155" s="34">
        <v>0</v>
      </c>
      <c r="L155" s="124">
        <v>1</v>
      </c>
      <c r="M155" s="125">
        <f t="shared" si="63"/>
        <v>0.12195121951219512</v>
      </c>
      <c r="N155" s="124" t="str">
        <f t="shared" si="64"/>
        <v/>
      </c>
      <c r="O155" s="124">
        <f t="shared" si="70"/>
        <v>1</v>
      </c>
      <c r="P155" s="125">
        <f t="shared" si="71"/>
        <v>0.16483516483516483</v>
      </c>
      <c r="Q155" s="124" t="str">
        <f t="shared" si="72"/>
        <v/>
      </c>
      <c r="R155" s="124">
        <f t="shared" si="73"/>
        <v>1</v>
      </c>
      <c r="S155" s="125">
        <f t="shared" si="74"/>
        <v>0.05</v>
      </c>
      <c r="T155" s="35" t="str">
        <f t="shared" si="75"/>
        <v/>
      </c>
      <c r="V155" s="33">
        <f t="shared" si="76"/>
        <v>123</v>
      </c>
      <c r="W155" s="59">
        <f t="shared" si="65"/>
        <v>0.12195121951219512</v>
      </c>
      <c r="X155" s="57">
        <f t="shared" si="77"/>
        <v>34.242592609756102</v>
      </c>
      <c r="Y155" s="58">
        <f t="shared" si="78"/>
        <v>0</v>
      </c>
      <c r="Z155" s="58">
        <f t="shared" si="79"/>
        <v>1</v>
      </c>
      <c r="AA155" s="58">
        <f t="shared" si="66"/>
        <v>91</v>
      </c>
      <c r="AB155" s="59">
        <f t="shared" si="67"/>
        <v>0.16483516483516483</v>
      </c>
      <c r="AC155" s="57">
        <f t="shared" si="80"/>
        <v>31.901397219780197</v>
      </c>
      <c r="AD155" s="58">
        <f t="shared" si="81"/>
        <v>0</v>
      </c>
      <c r="AE155" s="58">
        <f t="shared" si="82"/>
        <v>1</v>
      </c>
      <c r="AF155" s="58">
        <f t="shared" si="68"/>
        <v>80</v>
      </c>
      <c r="AG155" s="58">
        <f t="shared" si="69"/>
        <v>4</v>
      </c>
      <c r="AH155" s="62">
        <f t="shared" si="83"/>
        <v>0.05</v>
      </c>
      <c r="AI155" s="57">
        <f t="shared" si="84"/>
        <v>35.231616999999829</v>
      </c>
      <c r="AJ155" s="58">
        <f t="shared" si="85"/>
        <v>0</v>
      </c>
      <c r="AL155" s="3">
        <f t="shared" si="62"/>
        <v>4</v>
      </c>
    </row>
    <row r="156" spans="1:38" ht="14.1" customHeight="1" x14ac:dyDescent="0.2">
      <c r="A156" s="66" t="s">
        <v>79</v>
      </c>
      <c r="B156" s="103" t="s">
        <v>91</v>
      </c>
      <c r="C156" s="26">
        <f t="shared" si="61"/>
        <v>34</v>
      </c>
      <c r="D156" s="26">
        <f t="shared" si="86"/>
        <v>59</v>
      </c>
      <c r="E156" s="26">
        <f t="shared" si="87"/>
        <v>63</v>
      </c>
      <c r="F156" s="104" t="s">
        <v>13</v>
      </c>
      <c r="G156" s="104" t="s">
        <v>14</v>
      </c>
      <c r="H156" s="26">
        <v>6</v>
      </c>
      <c r="I156" s="26">
        <v>1</v>
      </c>
      <c r="J156" s="34">
        <v>0</v>
      </c>
      <c r="L156" s="124">
        <v>1</v>
      </c>
      <c r="M156" s="125">
        <f t="shared" si="63"/>
        <v>0.12195121951219512</v>
      </c>
      <c r="N156" s="124" t="str">
        <f t="shared" si="64"/>
        <v/>
      </c>
      <c r="O156" s="124">
        <f t="shared" si="70"/>
        <v>1</v>
      </c>
      <c r="P156" s="125">
        <f t="shared" si="71"/>
        <v>0.16483516483516483</v>
      </c>
      <c r="Q156" s="124">
        <f t="shared" si="72"/>
        <v>1</v>
      </c>
      <c r="R156" s="124">
        <f t="shared" si="73"/>
        <v>1</v>
      </c>
      <c r="S156" s="125">
        <f t="shared" si="74"/>
        <v>0.05</v>
      </c>
      <c r="T156" s="35" t="str">
        <f t="shared" si="75"/>
        <v/>
      </c>
      <c r="V156" s="33">
        <f t="shared" si="76"/>
        <v>123</v>
      </c>
      <c r="W156" s="59">
        <f t="shared" si="65"/>
        <v>0.12195121951219512</v>
      </c>
      <c r="X156" s="57">
        <f t="shared" si="77"/>
        <v>34.3645438292683</v>
      </c>
      <c r="Y156" s="58">
        <f t="shared" si="78"/>
        <v>0</v>
      </c>
      <c r="Z156" s="58">
        <f t="shared" si="79"/>
        <v>1</v>
      </c>
      <c r="AA156" s="58">
        <f t="shared" si="66"/>
        <v>91</v>
      </c>
      <c r="AB156" s="59">
        <f t="shared" si="67"/>
        <v>0.16483516483516483</v>
      </c>
      <c r="AC156" s="57">
        <f t="shared" si="80"/>
        <v>32.066232384615361</v>
      </c>
      <c r="AD156" s="58">
        <f t="shared" si="81"/>
        <v>1</v>
      </c>
      <c r="AE156" s="58">
        <f t="shared" si="82"/>
        <v>1</v>
      </c>
      <c r="AF156" s="58">
        <f t="shared" si="68"/>
        <v>80</v>
      </c>
      <c r="AG156" s="58">
        <f t="shared" si="69"/>
        <v>4</v>
      </c>
      <c r="AH156" s="62">
        <f t="shared" si="83"/>
        <v>0.05</v>
      </c>
      <c r="AI156" s="57">
        <f t="shared" si="84"/>
        <v>35.281616999999827</v>
      </c>
      <c r="AJ156" s="58">
        <f t="shared" si="85"/>
        <v>0</v>
      </c>
      <c r="AL156" s="3">
        <f t="shared" ref="AL156:AL187" si="88">IF(AE156=1,IF(AF156=0,0,MIN($D$5,AA156)-IF(AA156=AF156,0,ROUND(MIN((AE156&gt;0)*$D$5*((AA156-AF156)^$F$5)/((AA156-AF156)^$F$5+AF156^$F$5),AA156-AF156),0))),"")</f>
        <v>4</v>
      </c>
    </row>
    <row r="157" spans="1:38" ht="14.1" customHeight="1" x14ac:dyDescent="0.2">
      <c r="A157" s="66" t="s">
        <v>79</v>
      </c>
      <c r="B157" s="103" t="s">
        <v>91</v>
      </c>
      <c r="C157" s="26">
        <f t="shared" si="61"/>
        <v>35</v>
      </c>
      <c r="D157" s="26">
        <f t="shared" si="86"/>
        <v>60</v>
      </c>
      <c r="E157" s="26">
        <f t="shared" si="87"/>
        <v>64</v>
      </c>
      <c r="F157" s="104" t="s">
        <v>13</v>
      </c>
      <c r="G157" s="104" t="s">
        <v>14</v>
      </c>
      <c r="H157" s="26">
        <v>4</v>
      </c>
      <c r="I157" s="26">
        <v>1</v>
      </c>
      <c r="J157" s="34">
        <v>0</v>
      </c>
      <c r="L157" s="124">
        <v>1</v>
      </c>
      <c r="M157" s="125">
        <f t="shared" si="63"/>
        <v>0.12195121951219512</v>
      </c>
      <c r="N157" s="124" t="str">
        <f t="shared" si="64"/>
        <v/>
      </c>
      <c r="O157" s="124">
        <f t="shared" si="70"/>
        <v>1</v>
      </c>
      <c r="P157" s="125">
        <f t="shared" si="71"/>
        <v>0.16483516483516483</v>
      </c>
      <c r="Q157" s="124" t="str">
        <f t="shared" si="72"/>
        <v/>
      </c>
      <c r="R157" s="124">
        <f t="shared" si="73"/>
        <v>1</v>
      </c>
      <c r="S157" s="125">
        <f t="shared" si="74"/>
        <v>0.05</v>
      </c>
      <c r="T157" s="35" t="str">
        <f t="shared" si="75"/>
        <v/>
      </c>
      <c r="V157" s="33">
        <f t="shared" si="76"/>
        <v>123</v>
      </c>
      <c r="W157" s="59">
        <f t="shared" si="65"/>
        <v>0.12195121951219512</v>
      </c>
      <c r="X157" s="57">
        <f t="shared" si="77"/>
        <v>34.486495048780498</v>
      </c>
      <c r="Y157" s="58">
        <f t="shared" si="78"/>
        <v>0</v>
      </c>
      <c r="Z157" s="58">
        <f t="shared" si="79"/>
        <v>1</v>
      </c>
      <c r="AA157" s="58">
        <f t="shared" si="66"/>
        <v>91</v>
      </c>
      <c r="AB157" s="59">
        <f t="shared" si="67"/>
        <v>0.16483516483516483</v>
      </c>
      <c r="AC157" s="57">
        <f t="shared" si="80"/>
        <v>32.231067549450529</v>
      </c>
      <c r="AD157" s="58">
        <f t="shared" si="81"/>
        <v>0</v>
      </c>
      <c r="AE157" s="58">
        <f t="shared" si="82"/>
        <v>1</v>
      </c>
      <c r="AF157" s="58">
        <f t="shared" si="68"/>
        <v>80</v>
      </c>
      <c r="AG157" s="58">
        <f t="shared" si="69"/>
        <v>4</v>
      </c>
      <c r="AH157" s="62">
        <f t="shared" si="83"/>
        <v>0.05</v>
      </c>
      <c r="AI157" s="57">
        <f t="shared" si="84"/>
        <v>35.331616999999824</v>
      </c>
      <c r="AJ157" s="58">
        <f t="shared" si="85"/>
        <v>0</v>
      </c>
      <c r="AL157" s="3">
        <f t="shared" si="88"/>
        <v>4</v>
      </c>
    </row>
    <row r="158" spans="1:38" ht="14.1" customHeight="1" x14ac:dyDescent="0.2">
      <c r="A158" s="66" t="s">
        <v>79</v>
      </c>
      <c r="B158" s="103" t="s">
        <v>91</v>
      </c>
      <c r="C158" s="26">
        <f t="shared" si="61"/>
        <v>36</v>
      </c>
      <c r="D158" s="26">
        <f t="shared" si="86"/>
        <v>61</v>
      </c>
      <c r="E158" s="26">
        <f t="shared" si="87"/>
        <v>65</v>
      </c>
      <c r="F158" s="104" t="s">
        <v>13</v>
      </c>
      <c r="G158" s="104" t="s">
        <v>14</v>
      </c>
      <c r="H158" s="26">
        <v>7</v>
      </c>
      <c r="I158" s="26">
        <v>1</v>
      </c>
      <c r="J158" s="34">
        <v>0</v>
      </c>
      <c r="L158" s="124">
        <v>1</v>
      </c>
      <c r="M158" s="125">
        <f t="shared" si="63"/>
        <v>0.12195121951219512</v>
      </c>
      <c r="N158" s="124" t="str">
        <f t="shared" si="64"/>
        <v/>
      </c>
      <c r="O158" s="124">
        <f t="shared" si="70"/>
        <v>1</v>
      </c>
      <c r="P158" s="125">
        <f t="shared" si="71"/>
        <v>0.16483516483516483</v>
      </c>
      <c r="Q158" s="124" t="str">
        <f t="shared" si="72"/>
        <v/>
      </c>
      <c r="R158" s="124">
        <f t="shared" si="73"/>
        <v>1</v>
      </c>
      <c r="S158" s="125">
        <f t="shared" si="74"/>
        <v>0.05</v>
      </c>
      <c r="T158" s="35" t="str">
        <f t="shared" si="75"/>
        <v/>
      </c>
      <c r="V158" s="33">
        <f t="shared" si="76"/>
        <v>123</v>
      </c>
      <c r="W158" s="59">
        <f t="shared" si="65"/>
        <v>0.12195121951219512</v>
      </c>
      <c r="X158" s="57">
        <f t="shared" si="77"/>
        <v>34.608446268292695</v>
      </c>
      <c r="Y158" s="58">
        <f t="shared" si="78"/>
        <v>0</v>
      </c>
      <c r="Z158" s="58">
        <f t="shared" si="79"/>
        <v>1</v>
      </c>
      <c r="AA158" s="58">
        <f t="shared" si="66"/>
        <v>91</v>
      </c>
      <c r="AB158" s="59">
        <f t="shared" si="67"/>
        <v>0.16483516483516483</v>
      </c>
      <c r="AC158" s="57">
        <f t="shared" si="80"/>
        <v>32.395902714285697</v>
      </c>
      <c r="AD158" s="58">
        <f t="shared" si="81"/>
        <v>0</v>
      </c>
      <c r="AE158" s="58">
        <f t="shared" si="82"/>
        <v>1</v>
      </c>
      <c r="AF158" s="58">
        <f t="shared" si="68"/>
        <v>80</v>
      </c>
      <c r="AG158" s="58">
        <f t="shared" si="69"/>
        <v>4</v>
      </c>
      <c r="AH158" s="62">
        <f t="shared" si="83"/>
        <v>0.05</v>
      </c>
      <c r="AI158" s="57">
        <f t="shared" si="84"/>
        <v>35.381616999999821</v>
      </c>
      <c r="AJ158" s="58">
        <f t="shared" si="85"/>
        <v>0</v>
      </c>
      <c r="AL158" s="3">
        <f t="shared" si="88"/>
        <v>4</v>
      </c>
    </row>
    <row r="159" spans="1:38" ht="14.1" customHeight="1" x14ac:dyDescent="0.2">
      <c r="A159" s="66" t="s">
        <v>79</v>
      </c>
      <c r="B159" s="103" t="s">
        <v>91</v>
      </c>
      <c r="C159" s="26">
        <f t="shared" si="61"/>
        <v>37</v>
      </c>
      <c r="D159" s="26">
        <f t="shared" si="86"/>
        <v>62</v>
      </c>
      <c r="E159" s="26">
        <f t="shared" si="87"/>
        <v>66</v>
      </c>
      <c r="F159" s="104" t="s">
        <v>13</v>
      </c>
      <c r="G159" s="104" t="s">
        <v>14</v>
      </c>
      <c r="H159" s="26">
        <v>2</v>
      </c>
      <c r="I159" s="26">
        <v>1</v>
      </c>
      <c r="J159" s="34">
        <v>0</v>
      </c>
      <c r="L159" s="124">
        <v>1</v>
      </c>
      <c r="M159" s="125">
        <f t="shared" si="63"/>
        <v>0.12195121951219512</v>
      </c>
      <c r="N159" s="124" t="str">
        <f t="shared" si="64"/>
        <v/>
      </c>
      <c r="O159" s="124">
        <f t="shared" si="70"/>
        <v>1</v>
      </c>
      <c r="P159" s="125">
        <f t="shared" si="71"/>
        <v>0.16483516483516483</v>
      </c>
      <c r="Q159" s="124" t="str">
        <f t="shared" si="72"/>
        <v/>
      </c>
      <c r="R159" s="124">
        <f t="shared" si="73"/>
        <v>1</v>
      </c>
      <c r="S159" s="125">
        <f t="shared" si="74"/>
        <v>0.05</v>
      </c>
      <c r="T159" s="35" t="str">
        <f t="shared" si="75"/>
        <v/>
      </c>
      <c r="V159" s="33">
        <f t="shared" si="76"/>
        <v>123</v>
      </c>
      <c r="W159" s="59">
        <f t="shared" si="65"/>
        <v>0.12195121951219512</v>
      </c>
      <c r="X159" s="57">
        <f t="shared" si="77"/>
        <v>34.730397487804893</v>
      </c>
      <c r="Y159" s="58">
        <f t="shared" si="78"/>
        <v>0</v>
      </c>
      <c r="Z159" s="58">
        <f t="shared" si="79"/>
        <v>1</v>
      </c>
      <c r="AA159" s="58">
        <f t="shared" si="66"/>
        <v>91</v>
      </c>
      <c r="AB159" s="59">
        <f t="shared" si="67"/>
        <v>0.16483516483516483</v>
      </c>
      <c r="AC159" s="57">
        <f t="shared" si="80"/>
        <v>32.560737879120865</v>
      </c>
      <c r="AD159" s="58">
        <f t="shared" si="81"/>
        <v>0</v>
      </c>
      <c r="AE159" s="58">
        <f t="shared" si="82"/>
        <v>1</v>
      </c>
      <c r="AF159" s="58">
        <f t="shared" si="68"/>
        <v>80</v>
      </c>
      <c r="AG159" s="58">
        <f t="shared" si="69"/>
        <v>4</v>
      </c>
      <c r="AH159" s="62">
        <f t="shared" si="83"/>
        <v>0.05</v>
      </c>
      <c r="AI159" s="57">
        <f t="shared" si="84"/>
        <v>35.431616999999818</v>
      </c>
      <c r="AJ159" s="58">
        <f t="shared" si="85"/>
        <v>0</v>
      </c>
      <c r="AL159" s="3">
        <f t="shared" si="88"/>
        <v>4</v>
      </c>
    </row>
    <row r="160" spans="1:38" ht="14.1" customHeight="1" x14ac:dyDescent="0.2">
      <c r="A160" s="66" t="s">
        <v>79</v>
      </c>
      <c r="B160" s="103" t="s">
        <v>91</v>
      </c>
      <c r="C160" s="26">
        <f t="shared" ref="C160:C166" si="89">+C159+1</f>
        <v>38</v>
      </c>
      <c r="D160" s="26">
        <f t="shared" si="86"/>
        <v>63</v>
      </c>
      <c r="E160" s="26">
        <f t="shared" si="87"/>
        <v>67</v>
      </c>
      <c r="F160" s="104" t="s">
        <v>13</v>
      </c>
      <c r="G160" s="104" t="s">
        <v>14</v>
      </c>
      <c r="H160" s="26">
        <v>2</v>
      </c>
      <c r="I160" s="26">
        <v>1</v>
      </c>
      <c r="J160" s="34">
        <v>0</v>
      </c>
      <c r="L160" s="124">
        <v>1</v>
      </c>
      <c r="M160" s="125">
        <f t="shared" si="63"/>
        <v>0.12195121951219512</v>
      </c>
      <c r="N160" s="124" t="str">
        <f t="shared" si="64"/>
        <v/>
      </c>
      <c r="O160" s="124">
        <f t="shared" si="70"/>
        <v>1</v>
      </c>
      <c r="P160" s="125">
        <f t="shared" si="71"/>
        <v>0.16483516483516483</v>
      </c>
      <c r="Q160" s="124" t="str">
        <f t="shared" si="72"/>
        <v/>
      </c>
      <c r="R160" s="124">
        <f t="shared" si="73"/>
        <v>1</v>
      </c>
      <c r="S160" s="125">
        <f t="shared" si="74"/>
        <v>0.05</v>
      </c>
      <c r="T160" s="35" t="str">
        <f t="shared" si="75"/>
        <v/>
      </c>
      <c r="V160" s="33">
        <f t="shared" si="76"/>
        <v>123</v>
      </c>
      <c r="W160" s="59">
        <f t="shared" si="65"/>
        <v>0.12195121951219512</v>
      </c>
      <c r="X160" s="57">
        <f t="shared" si="77"/>
        <v>34.852348707317091</v>
      </c>
      <c r="Y160" s="58">
        <f t="shared" si="78"/>
        <v>0</v>
      </c>
      <c r="Z160" s="58">
        <f t="shared" si="79"/>
        <v>1</v>
      </c>
      <c r="AA160" s="58">
        <f t="shared" si="66"/>
        <v>91</v>
      </c>
      <c r="AB160" s="59">
        <f t="shared" si="67"/>
        <v>0.16483516483516483</v>
      </c>
      <c r="AC160" s="57">
        <f t="shared" si="80"/>
        <v>32.725573043956032</v>
      </c>
      <c r="AD160" s="58">
        <f t="shared" si="81"/>
        <v>0</v>
      </c>
      <c r="AE160" s="58">
        <f t="shared" si="82"/>
        <v>1</v>
      </c>
      <c r="AF160" s="58">
        <f t="shared" si="68"/>
        <v>80</v>
      </c>
      <c r="AG160" s="58">
        <f t="shared" si="69"/>
        <v>4</v>
      </c>
      <c r="AH160" s="62">
        <f t="shared" si="83"/>
        <v>0.05</v>
      </c>
      <c r="AI160" s="57">
        <f t="shared" si="84"/>
        <v>35.481616999999815</v>
      </c>
      <c r="AJ160" s="58">
        <f t="shared" si="85"/>
        <v>0</v>
      </c>
      <c r="AL160" s="3">
        <f t="shared" si="88"/>
        <v>4</v>
      </c>
    </row>
    <row r="161" spans="1:38" ht="14.1" customHeight="1" x14ac:dyDescent="0.2">
      <c r="A161" s="66" t="s">
        <v>79</v>
      </c>
      <c r="B161" s="103" t="s">
        <v>91</v>
      </c>
      <c r="C161" s="26">
        <f t="shared" si="89"/>
        <v>39</v>
      </c>
      <c r="D161" s="26">
        <f t="shared" si="86"/>
        <v>64</v>
      </c>
      <c r="E161" s="26">
        <f t="shared" si="87"/>
        <v>68</v>
      </c>
      <c r="F161" s="104" t="s">
        <v>13</v>
      </c>
      <c r="G161" s="104" t="s">
        <v>14</v>
      </c>
      <c r="H161" s="26">
        <v>5</v>
      </c>
      <c r="I161" s="26">
        <v>1</v>
      </c>
      <c r="J161" s="34">
        <v>0</v>
      </c>
      <c r="L161" s="124">
        <v>1</v>
      </c>
      <c r="M161" s="125">
        <f t="shared" si="63"/>
        <v>0.12195121951219512</v>
      </c>
      <c r="N161" s="124" t="str">
        <f t="shared" si="64"/>
        <v/>
      </c>
      <c r="O161" s="124">
        <f t="shared" si="70"/>
        <v>1</v>
      </c>
      <c r="P161" s="125">
        <f t="shared" si="71"/>
        <v>0.16483516483516483</v>
      </c>
      <c r="Q161" s="124" t="str">
        <f t="shared" si="72"/>
        <v/>
      </c>
      <c r="R161" s="124">
        <f t="shared" si="73"/>
        <v>1</v>
      </c>
      <c r="S161" s="125">
        <f t="shared" si="74"/>
        <v>0.05</v>
      </c>
      <c r="T161" s="35" t="str">
        <f t="shared" si="75"/>
        <v/>
      </c>
      <c r="V161" s="33">
        <f t="shared" si="76"/>
        <v>123</v>
      </c>
      <c r="W161" s="59">
        <f t="shared" si="65"/>
        <v>0.12195121951219512</v>
      </c>
      <c r="X161" s="57">
        <f t="shared" si="77"/>
        <v>34.974299926829289</v>
      </c>
      <c r="Y161" s="58">
        <f t="shared" si="78"/>
        <v>0</v>
      </c>
      <c r="Z161" s="58">
        <f t="shared" si="79"/>
        <v>1</v>
      </c>
      <c r="AA161" s="58">
        <f t="shared" si="66"/>
        <v>91</v>
      </c>
      <c r="AB161" s="59">
        <f t="shared" si="67"/>
        <v>0.16483516483516483</v>
      </c>
      <c r="AC161" s="57">
        <f t="shared" si="80"/>
        <v>32.8904082087912</v>
      </c>
      <c r="AD161" s="58">
        <f t="shared" si="81"/>
        <v>0</v>
      </c>
      <c r="AE161" s="58">
        <f t="shared" si="82"/>
        <v>1</v>
      </c>
      <c r="AF161" s="58">
        <f t="shared" si="68"/>
        <v>80</v>
      </c>
      <c r="AG161" s="58">
        <f t="shared" si="69"/>
        <v>4</v>
      </c>
      <c r="AH161" s="62">
        <f t="shared" si="83"/>
        <v>0.05</v>
      </c>
      <c r="AI161" s="57">
        <f t="shared" si="84"/>
        <v>35.531616999999812</v>
      </c>
      <c r="AJ161" s="58">
        <f t="shared" si="85"/>
        <v>0</v>
      </c>
      <c r="AL161" s="3">
        <f t="shared" si="88"/>
        <v>4</v>
      </c>
    </row>
    <row r="162" spans="1:38" ht="14.1" customHeight="1" x14ac:dyDescent="0.2">
      <c r="A162" s="66" t="s">
        <v>79</v>
      </c>
      <c r="B162" s="103" t="s">
        <v>91</v>
      </c>
      <c r="C162" s="26">
        <f t="shared" si="89"/>
        <v>40</v>
      </c>
      <c r="D162" s="26">
        <f t="shared" si="86"/>
        <v>65</v>
      </c>
      <c r="E162" s="26">
        <f t="shared" si="87"/>
        <v>69</v>
      </c>
      <c r="F162" s="104" t="s">
        <v>13</v>
      </c>
      <c r="G162" s="104" t="s">
        <v>14</v>
      </c>
      <c r="H162" s="26">
        <v>6</v>
      </c>
      <c r="I162" s="26">
        <v>1</v>
      </c>
      <c r="J162" s="34">
        <v>0</v>
      </c>
      <c r="L162" s="124">
        <v>1</v>
      </c>
      <c r="M162" s="125">
        <f t="shared" si="63"/>
        <v>0.12195121951219512</v>
      </c>
      <c r="N162" s="124">
        <f t="shared" si="64"/>
        <v>1</v>
      </c>
      <c r="O162" s="124">
        <f t="shared" si="70"/>
        <v>1</v>
      </c>
      <c r="P162" s="125">
        <f t="shared" si="71"/>
        <v>0.16483516483516483</v>
      </c>
      <c r="Q162" s="124">
        <f t="shared" si="72"/>
        <v>1</v>
      </c>
      <c r="R162" s="124">
        <f t="shared" si="73"/>
        <v>1</v>
      </c>
      <c r="S162" s="125">
        <f t="shared" si="74"/>
        <v>0.05</v>
      </c>
      <c r="T162" s="35" t="str">
        <f t="shared" si="75"/>
        <v/>
      </c>
      <c r="V162" s="33">
        <f t="shared" si="76"/>
        <v>123</v>
      </c>
      <c r="W162" s="59">
        <f t="shared" si="65"/>
        <v>0.12195121951219512</v>
      </c>
      <c r="X162" s="57">
        <f t="shared" si="77"/>
        <v>35.096251146341487</v>
      </c>
      <c r="Y162" s="58">
        <f t="shared" si="78"/>
        <v>1</v>
      </c>
      <c r="Z162" s="58">
        <f t="shared" si="79"/>
        <v>1</v>
      </c>
      <c r="AA162" s="58">
        <f t="shared" si="66"/>
        <v>91</v>
      </c>
      <c r="AB162" s="59">
        <f t="shared" si="67"/>
        <v>0.16483516483516483</v>
      </c>
      <c r="AC162" s="57">
        <f t="shared" si="80"/>
        <v>33.055243373626368</v>
      </c>
      <c r="AD162" s="58">
        <f t="shared" si="81"/>
        <v>1</v>
      </c>
      <c r="AE162" s="58">
        <f t="shared" si="82"/>
        <v>1</v>
      </c>
      <c r="AF162" s="58">
        <f t="shared" si="68"/>
        <v>80</v>
      </c>
      <c r="AG162" s="58">
        <f t="shared" si="69"/>
        <v>4</v>
      </c>
      <c r="AH162" s="62">
        <f t="shared" si="83"/>
        <v>0.05</v>
      </c>
      <c r="AI162" s="57">
        <f t="shared" si="84"/>
        <v>35.58161699999981</v>
      </c>
      <c r="AJ162" s="58">
        <f t="shared" si="85"/>
        <v>0</v>
      </c>
      <c r="AL162" s="3">
        <f t="shared" si="88"/>
        <v>4</v>
      </c>
    </row>
    <row r="163" spans="1:38" ht="14.1" customHeight="1" x14ac:dyDescent="0.2">
      <c r="A163" s="66" t="s">
        <v>79</v>
      </c>
      <c r="B163" s="103" t="s">
        <v>91</v>
      </c>
      <c r="C163" s="26">
        <f t="shared" si="89"/>
        <v>41</v>
      </c>
      <c r="D163" s="26">
        <f t="shared" si="86"/>
        <v>66</v>
      </c>
      <c r="E163" s="26">
        <f t="shared" si="87"/>
        <v>70</v>
      </c>
      <c r="F163" s="104" t="s">
        <v>13</v>
      </c>
      <c r="G163" s="104" t="s">
        <v>14</v>
      </c>
      <c r="H163" s="26">
        <v>1</v>
      </c>
      <c r="I163" s="26">
        <v>1</v>
      </c>
      <c r="J163" s="34">
        <v>0</v>
      </c>
      <c r="L163" s="124">
        <v>1</v>
      </c>
      <c r="M163" s="125">
        <f t="shared" si="63"/>
        <v>0.12195121951219512</v>
      </c>
      <c r="N163" s="124" t="str">
        <f t="shared" si="64"/>
        <v/>
      </c>
      <c r="O163" s="124">
        <f t="shared" si="70"/>
        <v>1</v>
      </c>
      <c r="P163" s="125">
        <f t="shared" si="71"/>
        <v>0.16483516483516483</v>
      </c>
      <c r="Q163" s="124" t="str">
        <f t="shared" si="72"/>
        <v/>
      </c>
      <c r="R163" s="124">
        <f t="shared" si="73"/>
        <v>1</v>
      </c>
      <c r="S163" s="125">
        <f t="shared" si="74"/>
        <v>0.05</v>
      </c>
      <c r="T163" s="35" t="str">
        <f t="shared" si="75"/>
        <v/>
      </c>
      <c r="V163" s="33">
        <f t="shared" si="76"/>
        <v>123</v>
      </c>
      <c r="W163" s="59">
        <f t="shared" si="65"/>
        <v>0.12195121951219512</v>
      </c>
      <c r="X163" s="57">
        <f t="shared" si="77"/>
        <v>35.218202365853685</v>
      </c>
      <c r="Y163" s="58">
        <f t="shared" si="78"/>
        <v>0</v>
      </c>
      <c r="Z163" s="58">
        <f t="shared" si="79"/>
        <v>1</v>
      </c>
      <c r="AA163" s="58">
        <f t="shared" si="66"/>
        <v>91</v>
      </c>
      <c r="AB163" s="59">
        <f t="shared" si="67"/>
        <v>0.16483516483516483</v>
      </c>
      <c r="AC163" s="57">
        <f t="shared" si="80"/>
        <v>33.220078538461536</v>
      </c>
      <c r="AD163" s="58">
        <f t="shared" si="81"/>
        <v>0</v>
      </c>
      <c r="AE163" s="58">
        <f t="shared" si="82"/>
        <v>1</v>
      </c>
      <c r="AF163" s="58">
        <f t="shared" si="68"/>
        <v>80</v>
      </c>
      <c r="AG163" s="58">
        <f t="shared" si="69"/>
        <v>4</v>
      </c>
      <c r="AH163" s="62">
        <f t="shared" si="83"/>
        <v>0.05</v>
      </c>
      <c r="AI163" s="57">
        <f t="shared" si="84"/>
        <v>35.631616999999807</v>
      </c>
      <c r="AJ163" s="58">
        <f t="shared" si="85"/>
        <v>0</v>
      </c>
      <c r="AL163" s="3">
        <f t="shared" si="88"/>
        <v>4</v>
      </c>
    </row>
    <row r="164" spans="1:38" ht="14.1" customHeight="1" x14ac:dyDescent="0.2">
      <c r="A164" s="66" t="s">
        <v>79</v>
      </c>
      <c r="B164" s="103" t="s">
        <v>91</v>
      </c>
      <c r="C164" s="26">
        <f t="shared" si="89"/>
        <v>42</v>
      </c>
      <c r="D164" s="26">
        <f t="shared" si="86"/>
        <v>67</v>
      </c>
      <c r="E164" s="26">
        <f t="shared" si="87"/>
        <v>71</v>
      </c>
      <c r="F164" s="104" t="s">
        <v>13</v>
      </c>
      <c r="G164" s="104" t="s">
        <v>14</v>
      </c>
      <c r="H164" s="26">
        <v>6</v>
      </c>
      <c r="I164" s="26">
        <v>1</v>
      </c>
      <c r="J164" s="34">
        <v>0</v>
      </c>
      <c r="L164" s="124">
        <v>1</v>
      </c>
      <c r="M164" s="125">
        <f t="shared" si="63"/>
        <v>0.12195121951219512</v>
      </c>
      <c r="N164" s="124" t="str">
        <f t="shared" si="64"/>
        <v/>
      </c>
      <c r="O164" s="124">
        <f t="shared" si="70"/>
        <v>1</v>
      </c>
      <c r="P164" s="125">
        <f t="shared" si="71"/>
        <v>0.16483516483516483</v>
      </c>
      <c r="Q164" s="124" t="str">
        <f t="shared" si="72"/>
        <v/>
      </c>
      <c r="R164" s="124">
        <f t="shared" si="73"/>
        <v>1</v>
      </c>
      <c r="S164" s="125">
        <f t="shared" si="74"/>
        <v>0.05</v>
      </c>
      <c r="T164" s="35" t="str">
        <f t="shared" si="75"/>
        <v/>
      </c>
      <c r="V164" s="33">
        <f t="shared" si="76"/>
        <v>123</v>
      </c>
      <c r="W164" s="59">
        <f t="shared" si="65"/>
        <v>0.12195121951219512</v>
      </c>
      <c r="X164" s="57">
        <f t="shared" si="77"/>
        <v>35.340153585365883</v>
      </c>
      <c r="Y164" s="58">
        <f t="shared" si="78"/>
        <v>0</v>
      </c>
      <c r="Z164" s="58">
        <f t="shared" si="79"/>
        <v>1</v>
      </c>
      <c r="AA164" s="58">
        <f t="shared" si="66"/>
        <v>91</v>
      </c>
      <c r="AB164" s="59">
        <f t="shared" si="67"/>
        <v>0.16483516483516483</v>
      </c>
      <c r="AC164" s="57">
        <f t="shared" si="80"/>
        <v>33.384913703296704</v>
      </c>
      <c r="AD164" s="58">
        <f t="shared" si="81"/>
        <v>0</v>
      </c>
      <c r="AE164" s="58">
        <f t="shared" si="82"/>
        <v>1</v>
      </c>
      <c r="AF164" s="58">
        <f t="shared" si="68"/>
        <v>80</v>
      </c>
      <c r="AG164" s="58">
        <f t="shared" si="69"/>
        <v>4</v>
      </c>
      <c r="AH164" s="62">
        <f t="shared" si="83"/>
        <v>0.05</v>
      </c>
      <c r="AI164" s="57">
        <f t="shared" si="84"/>
        <v>35.681616999999804</v>
      </c>
      <c r="AJ164" s="58">
        <f t="shared" si="85"/>
        <v>0</v>
      </c>
      <c r="AL164" s="3">
        <f t="shared" si="88"/>
        <v>4</v>
      </c>
    </row>
    <row r="165" spans="1:38" ht="14.1" customHeight="1" x14ac:dyDescent="0.2">
      <c r="A165" s="66" t="s">
        <v>79</v>
      </c>
      <c r="B165" s="103" t="s">
        <v>91</v>
      </c>
      <c r="C165" s="26">
        <f t="shared" si="89"/>
        <v>43</v>
      </c>
      <c r="D165" s="26">
        <f t="shared" si="86"/>
        <v>68</v>
      </c>
      <c r="E165" s="26">
        <f t="shared" si="87"/>
        <v>72</v>
      </c>
      <c r="F165" s="104" t="s">
        <v>13</v>
      </c>
      <c r="G165" s="104" t="s">
        <v>14</v>
      </c>
      <c r="H165" s="26">
        <v>7</v>
      </c>
      <c r="I165" s="26">
        <v>1</v>
      </c>
      <c r="J165" s="34">
        <v>0</v>
      </c>
      <c r="L165" s="124">
        <v>1</v>
      </c>
      <c r="M165" s="125">
        <f t="shared" si="63"/>
        <v>0.12195121951219512</v>
      </c>
      <c r="N165" s="124" t="str">
        <f t="shared" si="64"/>
        <v/>
      </c>
      <c r="O165" s="124">
        <f t="shared" si="70"/>
        <v>1</v>
      </c>
      <c r="P165" s="125">
        <f t="shared" si="71"/>
        <v>0.16483516483516483</v>
      </c>
      <c r="Q165" s="124" t="str">
        <f t="shared" si="72"/>
        <v/>
      </c>
      <c r="R165" s="124">
        <f t="shared" si="73"/>
        <v>1</v>
      </c>
      <c r="S165" s="125">
        <f t="shared" si="74"/>
        <v>0.05</v>
      </c>
      <c r="T165" s="35" t="str">
        <f t="shared" si="75"/>
        <v/>
      </c>
      <c r="V165" s="33">
        <f t="shared" si="76"/>
        <v>123</v>
      </c>
      <c r="W165" s="59">
        <f t="shared" si="65"/>
        <v>0.12195121951219512</v>
      </c>
      <c r="X165" s="57">
        <f t="shared" si="77"/>
        <v>35.462104804878081</v>
      </c>
      <c r="Y165" s="58">
        <f t="shared" si="78"/>
        <v>0</v>
      </c>
      <c r="Z165" s="58">
        <f t="shared" si="79"/>
        <v>1</v>
      </c>
      <c r="AA165" s="58">
        <f t="shared" si="66"/>
        <v>91</v>
      </c>
      <c r="AB165" s="59">
        <f t="shared" si="67"/>
        <v>0.16483516483516483</v>
      </c>
      <c r="AC165" s="57">
        <f t="shared" si="80"/>
        <v>33.549748868131871</v>
      </c>
      <c r="AD165" s="58">
        <f t="shared" si="81"/>
        <v>0</v>
      </c>
      <c r="AE165" s="58">
        <f t="shared" si="82"/>
        <v>1</v>
      </c>
      <c r="AF165" s="58">
        <f t="shared" si="68"/>
        <v>80</v>
      </c>
      <c r="AG165" s="58">
        <f t="shared" si="69"/>
        <v>4</v>
      </c>
      <c r="AH165" s="62">
        <f t="shared" si="83"/>
        <v>0.05</v>
      </c>
      <c r="AI165" s="57">
        <f t="shared" si="84"/>
        <v>35.731616999999801</v>
      </c>
      <c r="AJ165" s="58">
        <f t="shared" si="85"/>
        <v>0</v>
      </c>
      <c r="AL165" s="3">
        <f t="shared" si="88"/>
        <v>4</v>
      </c>
    </row>
    <row r="166" spans="1:38" ht="14.1" customHeight="1" x14ac:dyDescent="0.2">
      <c r="A166" s="66" t="s">
        <v>79</v>
      </c>
      <c r="B166" s="103" t="s">
        <v>91</v>
      </c>
      <c r="C166" s="26">
        <f t="shared" si="89"/>
        <v>44</v>
      </c>
      <c r="D166" s="26">
        <f t="shared" si="86"/>
        <v>69</v>
      </c>
      <c r="E166" s="26">
        <f t="shared" si="87"/>
        <v>73</v>
      </c>
      <c r="F166" s="104" t="s">
        <v>13</v>
      </c>
      <c r="G166" s="104" t="s">
        <v>14</v>
      </c>
      <c r="H166" s="26">
        <v>4</v>
      </c>
      <c r="I166" s="26">
        <v>1</v>
      </c>
      <c r="J166" s="34">
        <v>0</v>
      </c>
      <c r="L166" s="124">
        <v>1</v>
      </c>
      <c r="M166" s="125">
        <f t="shared" si="63"/>
        <v>0.12195121951219512</v>
      </c>
      <c r="N166" s="124" t="str">
        <f t="shared" si="64"/>
        <v/>
      </c>
      <c r="O166" s="124">
        <f t="shared" si="70"/>
        <v>1</v>
      </c>
      <c r="P166" s="125">
        <f t="shared" si="71"/>
        <v>0.16483516483516483</v>
      </c>
      <c r="Q166" s="124" t="str">
        <f t="shared" si="72"/>
        <v/>
      </c>
      <c r="R166" s="124">
        <f t="shared" si="73"/>
        <v>1</v>
      </c>
      <c r="S166" s="125">
        <f t="shared" si="74"/>
        <v>0.05</v>
      </c>
      <c r="T166" s="35" t="str">
        <f t="shared" si="75"/>
        <v/>
      </c>
      <c r="V166" s="33">
        <f t="shared" si="76"/>
        <v>123</v>
      </c>
      <c r="W166" s="59">
        <f t="shared" si="65"/>
        <v>0.12195121951219512</v>
      </c>
      <c r="X166" s="57">
        <f t="shared" si="77"/>
        <v>35.584056024390279</v>
      </c>
      <c r="Y166" s="58">
        <f t="shared" si="78"/>
        <v>0</v>
      </c>
      <c r="Z166" s="58">
        <f t="shared" si="79"/>
        <v>1</v>
      </c>
      <c r="AA166" s="58">
        <f t="shared" si="66"/>
        <v>91</v>
      </c>
      <c r="AB166" s="59">
        <f t="shared" si="67"/>
        <v>0.16483516483516483</v>
      </c>
      <c r="AC166" s="57">
        <f t="shared" si="80"/>
        <v>33.714584032967039</v>
      </c>
      <c r="AD166" s="58">
        <f t="shared" si="81"/>
        <v>0</v>
      </c>
      <c r="AE166" s="58">
        <f t="shared" si="82"/>
        <v>1</v>
      </c>
      <c r="AF166" s="58">
        <f t="shared" si="68"/>
        <v>80</v>
      </c>
      <c r="AG166" s="58">
        <f t="shared" si="69"/>
        <v>4</v>
      </c>
      <c r="AH166" s="62">
        <f t="shared" si="83"/>
        <v>0.05</v>
      </c>
      <c r="AI166" s="57">
        <f t="shared" si="84"/>
        <v>35.781616999999798</v>
      </c>
      <c r="AJ166" s="58">
        <f t="shared" si="85"/>
        <v>0</v>
      </c>
      <c r="AL166" s="3">
        <f t="shared" si="88"/>
        <v>4</v>
      </c>
    </row>
    <row r="167" spans="1:38" ht="14.1" customHeight="1" x14ac:dyDescent="0.2">
      <c r="A167" s="66" t="s">
        <v>79</v>
      </c>
      <c r="B167" s="103" t="s">
        <v>91</v>
      </c>
      <c r="C167" s="26">
        <f t="shared" ref="C167:C201" si="90">+C166+1</f>
        <v>45</v>
      </c>
      <c r="D167" s="26">
        <f t="shared" si="86"/>
        <v>70</v>
      </c>
      <c r="E167" s="26">
        <f t="shared" si="87"/>
        <v>74</v>
      </c>
      <c r="F167" s="104" t="s">
        <v>13</v>
      </c>
      <c r="G167" s="104" t="s">
        <v>14</v>
      </c>
      <c r="H167" s="26">
        <v>7</v>
      </c>
      <c r="I167" s="26">
        <v>1</v>
      </c>
      <c r="J167" s="34">
        <v>0</v>
      </c>
      <c r="L167" s="124">
        <v>1</v>
      </c>
      <c r="M167" s="125">
        <f t="shared" si="63"/>
        <v>0.12195121951219512</v>
      </c>
      <c r="N167" s="124" t="str">
        <f t="shared" si="64"/>
        <v/>
      </c>
      <c r="O167" s="124">
        <f t="shared" si="70"/>
        <v>1</v>
      </c>
      <c r="P167" s="125">
        <f t="shared" si="71"/>
        <v>0.16483516483516483</v>
      </c>
      <c r="Q167" s="124" t="str">
        <f t="shared" si="72"/>
        <v/>
      </c>
      <c r="R167" s="124">
        <f t="shared" si="73"/>
        <v>1</v>
      </c>
      <c r="S167" s="125">
        <f t="shared" si="74"/>
        <v>0.05</v>
      </c>
      <c r="T167" s="35" t="str">
        <f t="shared" si="75"/>
        <v/>
      </c>
      <c r="V167" s="33">
        <f t="shared" si="76"/>
        <v>123</v>
      </c>
      <c r="W167" s="59">
        <f t="shared" si="65"/>
        <v>0.12195121951219512</v>
      </c>
      <c r="X167" s="57">
        <f t="shared" si="77"/>
        <v>35.706007243902476</v>
      </c>
      <c r="Y167" s="58">
        <f t="shared" si="78"/>
        <v>0</v>
      </c>
      <c r="Z167" s="58">
        <f t="shared" si="79"/>
        <v>1</v>
      </c>
      <c r="AA167" s="58">
        <f t="shared" si="66"/>
        <v>91</v>
      </c>
      <c r="AB167" s="59">
        <f t="shared" si="67"/>
        <v>0.16483516483516483</v>
      </c>
      <c r="AC167" s="57">
        <f t="shared" si="80"/>
        <v>33.879419197802207</v>
      </c>
      <c r="AD167" s="58">
        <f t="shared" si="81"/>
        <v>0</v>
      </c>
      <c r="AE167" s="58">
        <f t="shared" si="82"/>
        <v>1</v>
      </c>
      <c r="AF167" s="58">
        <f t="shared" si="68"/>
        <v>80</v>
      </c>
      <c r="AG167" s="58">
        <f t="shared" si="69"/>
        <v>4</v>
      </c>
      <c r="AH167" s="62">
        <f t="shared" si="83"/>
        <v>0.05</v>
      </c>
      <c r="AI167" s="57">
        <f t="shared" si="84"/>
        <v>35.831616999999795</v>
      </c>
      <c r="AJ167" s="58">
        <f t="shared" si="85"/>
        <v>0</v>
      </c>
      <c r="AL167" s="3">
        <f t="shared" si="88"/>
        <v>4</v>
      </c>
    </row>
    <row r="168" spans="1:38" ht="14.1" customHeight="1" x14ac:dyDescent="0.2">
      <c r="A168" s="66" t="s">
        <v>79</v>
      </c>
      <c r="B168" s="103" t="s">
        <v>91</v>
      </c>
      <c r="C168" s="26">
        <f t="shared" si="90"/>
        <v>46</v>
      </c>
      <c r="D168" s="26">
        <f t="shared" si="86"/>
        <v>71</v>
      </c>
      <c r="E168" s="26">
        <f t="shared" si="87"/>
        <v>75</v>
      </c>
      <c r="F168" s="104" t="s">
        <v>13</v>
      </c>
      <c r="G168" s="104" t="s">
        <v>14</v>
      </c>
      <c r="H168" s="26">
        <v>1</v>
      </c>
      <c r="I168" s="26">
        <v>1</v>
      </c>
      <c r="J168" s="34">
        <v>0</v>
      </c>
      <c r="L168" s="124">
        <v>1</v>
      </c>
      <c r="M168" s="125">
        <f t="shared" si="63"/>
        <v>0.12195121951219512</v>
      </c>
      <c r="N168" s="124" t="str">
        <f t="shared" si="64"/>
        <v/>
      </c>
      <c r="O168" s="124">
        <f t="shared" si="70"/>
        <v>1</v>
      </c>
      <c r="P168" s="125">
        <f t="shared" si="71"/>
        <v>0.16483516483516483</v>
      </c>
      <c r="Q168" s="124">
        <f t="shared" si="72"/>
        <v>1</v>
      </c>
      <c r="R168" s="124">
        <f t="shared" si="73"/>
        <v>1</v>
      </c>
      <c r="S168" s="125">
        <f t="shared" si="74"/>
        <v>0.05</v>
      </c>
      <c r="T168" s="35" t="str">
        <f t="shared" si="75"/>
        <v/>
      </c>
      <c r="V168" s="33">
        <f t="shared" si="76"/>
        <v>123</v>
      </c>
      <c r="W168" s="59">
        <f t="shared" si="65"/>
        <v>0.12195121951219512</v>
      </c>
      <c r="X168" s="57">
        <f t="shared" si="77"/>
        <v>35.827958463414674</v>
      </c>
      <c r="Y168" s="58">
        <f t="shared" si="78"/>
        <v>0</v>
      </c>
      <c r="Z168" s="58">
        <f t="shared" si="79"/>
        <v>1</v>
      </c>
      <c r="AA168" s="58">
        <f t="shared" si="66"/>
        <v>91</v>
      </c>
      <c r="AB168" s="59">
        <f t="shared" si="67"/>
        <v>0.16483516483516483</v>
      </c>
      <c r="AC168" s="57">
        <f t="shared" si="80"/>
        <v>34.044254362637375</v>
      </c>
      <c r="AD168" s="58">
        <f t="shared" si="81"/>
        <v>1</v>
      </c>
      <c r="AE168" s="58">
        <f t="shared" si="82"/>
        <v>1</v>
      </c>
      <c r="AF168" s="58">
        <f t="shared" si="68"/>
        <v>80</v>
      </c>
      <c r="AG168" s="58">
        <f t="shared" si="69"/>
        <v>4</v>
      </c>
      <c r="AH168" s="62">
        <f t="shared" si="83"/>
        <v>0.05</v>
      </c>
      <c r="AI168" s="57">
        <f t="shared" si="84"/>
        <v>35.881616999999792</v>
      </c>
      <c r="AJ168" s="58">
        <f t="shared" si="85"/>
        <v>0</v>
      </c>
      <c r="AL168" s="3">
        <f t="shared" si="88"/>
        <v>4</v>
      </c>
    </row>
    <row r="169" spans="1:38" ht="14.1" customHeight="1" x14ac:dyDescent="0.2">
      <c r="A169" s="66" t="s">
        <v>79</v>
      </c>
      <c r="B169" s="103" t="s">
        <v>91</v>
      </c>
      <c r="C169" s="26">
        <f t="shared" si="90"/>
        <v>47</v>
      </c>
      <c r="D169" s="26">
        <f t="shared" si="86"/>
        <v>72</v>
      </c>
      <c r="E169" s="26">
        <f t="shared" si="87"/>
        <v>76</v>
      </c>
      <c r="F169" s="104" t="s">
        <v>13</v>
      </c>
      <c r="G169" s="104" t="s">
        <v>14</v>
      </c>
      <c r="H169" s="26">
        <v>4</v>
      </c>
      <c r="I169" s="26">
        <v>1</v>
      </c>
      <c r="J169" s="34">
        <v>0</v>
      </c>
      <c r="L169" s="124">
        <v>1</v>
      </c>
      <c r="M169" s="125">
        <f t="shared" si="63"/>
        <v>0.12195121951219512</v>
      </c>
      <c r="N169" s="124" t="str">
        <f t="shared" si="64"/>
        <v/>
      </c>
      <c r="O169" s="124">
        <f t="shared" si="70"/>
        <v>1</v>
      </c>
      <c r="P169" s="125">
        <f t="shared" si="71"/>
        <v>0.16483516483516483</v>
      </c>
      <c r="Q169" s="124" t="str">
        <f t="shared" si="72"/>
        <v/>
      </c>
      <c r="R169" s="124">
        <f t="shared" si="73"/>
        <v>1</v>
      </c>
      <c r="S169" s="125">
        <f t="shared" si="74"/>
        <v>0.05</v>
      </c>
      <c r="T169" s="35" t="str">
        <f t="shared" si="75"/>
        <v/>
      </c>
      <c r="V169" s="33">
        <f t="shared" si="76"/>
        <v>123</v>
      </c>
      <c r="W169" s="59">
        <f t="shared" si="65"/>
        <v>0.12195121951219512</v>
      </c>
      <c r="X169" s="57">
        <f t="shared" si="77"/>
        <v>35.949909682926872</v>
      </c>
      <c r="Y169" s="58">
        <f t="shared" si="78"/>
        <v>0</v>
      </c>
      <c r="Z169" s="58">
        <f t="shared" si="79"/>
        <v>1</v>
      </c>
      <c r="AA169" s="58">
        <f t="shared" si="66"/>
        <v>91</v>
      </c>
      <c r="AB169" s="59">
        <f t="shared" si="67"/>
        <v>0.16483516483516483</v>
      </c>
      <c r="AC169" s="57">
        <f t="shared" si="80"/>
        <v>34.209089527472543</v>
      </c>
      <c r="AD169" s="58">
        <f t="shared" si="81"/>
        <v>0</v>
      </c>
      <c r="AE169" s="58">
        <f t="shared" si="82"/>
        <v>1</v>
      </c>
      <c r="AF169" s="58">
        <f t="shared" si="68"/>
        <v>80</v>
      </c>
      <c r="AG169" s="58">
        <f t="shared" si="69"/>
        <v>4</v>
      </c>
      <c r="AH169" s="62">
        <f t="shared" si="83"/>
        <v>0.05</v>
      </c>
      <c r="AI169" s="57">
        <f t="shared" si="84"/>
        <v>35.93161699999979</v>
      </c>
      <c r="AJ169" s="58">
        <f t="shared" si="85"/>
        <v>0</v>
      </c>
      <c r="AL169" s="3">
        <f t="shared" si="88"/>
        <v>4</v>
      </c>
    </row>
    <row r="170" spans="1:38" ht="14.1" customHeight="1" x14ac:dyDescent="0.2">
      <c r="A170" s="66" t="s">
        <v>79</v>
      </c>
      <c r="B170" s="103" t="s">
        <v>91</v>
      </c>
      <c r="C170" s="26">
        <f t="shared" si="90"/>
        <v>48</v>
      </c>
      <c r="D170" s="26">
        <f t="shared" si="86"/>
        <v>73</v>
      </c>
      <c r="E170" s="26">
        <f t="shared" si="87"/>
        <v>77</v>
      </c>
      <c r="F170" s="104" t="s">
        <v>13</v>
      </c>
      <c r="G170" s="104" t="s">
        <v>14</v>
      </c>
      <c r="H170" s="26">
        <v>2</v>
      </c>
      <c r="I170" s="26">
        <v>1</v>
      </c>
      <c r="J170" s="34">
        <v>0</v>
      </c>
      <c r="L170" s="124">
        <v>1</v>
      </c>
      <c r="M170" s="125">
        <f t="shared" si="63"/>
        <v>0.12195121951219512</v>
      </c>
      <c r="N170" s="124">
        <f t="shared" si="64"/>
        <v>1</v>
      </c>
      <c r="O170" s="124">
        <f t="shared" si="70"/>
        <v>1</v>
      </c>
      <c r="P170" s="125">
        <f t="shared" si="71"/>
        <v>0.16483516483516483</v>
      </c>
      <c r="Q170" s="124" t="str">
        <f t="shared" si="72"/>
        <v/>
      </c>
      <c r="R170" s="124">
        <f t="shared" si="73"/>
        <v>1</v>
      </c>
      <c r="S170" s="125">
        <f t="shared" si="74"/>
        <v>0.05</v>
      </c>
      <c r="T170" s="35" t="str">
        <f t="shared" si="75"/>
        <v/>
      </c>
      <c r="V170" s="33">
        <f t="shared" si="76"/>
        <v>123</v>
      </c>
      <c r="W170" s="59">
        <f t="shared" si="65"/>
        <v>0.12195121951219512</v>
      </c>
      <c r="X170" s="57">
        <f t="shared" si="77"/>
        <v>36.07186090243907</v>
      </c>
      <c r="Y170" s="58">
        <f t="shared" si="78"/>
        <v>1</v>
      </c>
      <c r="Z170" s="58">
        <f t="shared" si="79"/>
        <v>1</v>
      </c>
      <c r="AA170" s="58">
        <f t="shared" si="66"/>
        <v>91</v>
      </c>
      <c r="AB170" s="59">
        <f t="shared" si="67"/>
        <v>0.16483516483516483</v>
      </c>
      <c r="AC170" s="57">
        <f t="shared" si="80"/>
        <v>34.37392469230771</v>
      </c>
      <c r="AD170" s="58">
        <f t="shared" si="81"/>
        <v>0</v>
      </c>
      <c r="AE170" s="58">
        <f t="shared" si="82"/>
        <v>1</v>
      </c>
      <c r="AF170" s="58">
        <f t="shared" si="68"/>
        <v>80</v>
      </c>
      <c r="AG170" s="58">
        <f t="shared" si="69"/>
        <v>4</v>
      </c>
      <c r="AH170" s="62">
        <f t="shared" si="83"/>
        <v>0.05</v>
      </c>
      <c r="AI170" s="57">
        <f t="shared" si="84"/>
        <v>35.981616999999787</v>
      </c>
      <c r="AJ170" s="58">
        <f t="shared" si="85"/>
        <v>0</v>
      </c>
      <c r="AL170" s="3">
        <f t="shared" si="88"/>
        <v>4</v>
      </c>
    </row>
    <row r="171" spans="1:38" ht="14.1" customHeight="1" x14ac:dyDescent="0.2">
      <c r="A171" s="66" t="s">
        <v>79</v>
      </c>
      <c r="B171" s="103" t="s">
        <v>91</v>
      </c>
      <c r="C171" s="26">
        <f t="shared" si="90"/>
        <v>49</v>
      </c>
      <c r="D171" s="26">
        <f t="shared" si="86"/>
        <v>74</v>
      </c>
      <c r="E171" s="26">
        <f t="shared" si="87"/>
        <v>78</v>
      </c>
      <c r="F171" s="104" t="s">
        <v>13</v>
      </c>
      <c r="G171" s="104" t="s">
        <v>14</v>
      </c>
      <c r="H171" s="26">
        <v>6</v>
      </c>
      <c r="I171" s="26">
        <v>1</v>
      </c>
      <c r="J171" s="34">
        <v>0</v>
      </c>
      <c r="L171" s="124">
        <v>1</v>
      </c>
      <c r="M171" s="125">
        <f t="shared" si="63"/>
        <v>0.12195121951219512</v>
      </c>
      <c r="N171" s="124" t="str">
        <f t="shared" si="64"/>
        <v/>
      </c>
      <c r="O171" s="124">
        <f t="shared" si="70"/>
        <v>1</v>
      </c>
      <c r="P171" s="125">
        <f t="shared" si="71"/>
        <v>0.16483516483516483</v>
      </c>
      <c r="Q171" s="124" t="str">
        <f t="shared" si="72"/>
        <v/>
      </c>
      <c r="R171" s="124">
        <f t="shared" si="73"/>
        <v>1</v>
      </c>
      <c r="S171" s="125">
        <f t="shared" si="74"/>
        <v>0.05</v>
      </c>
      <c r="T171" s="35">
        <f t="shared" si="75"/>
        <v>1</v>
      </c>
      <c r="V171" s="33">
        <f t="shared" si="76"/>
        <v>123</v>
      </c>
      <c r="W171" s="59">
        <f t="shared" si="65"/>
        <v>0.12195121951219512</v>
      </c>
      <c r="X171" s="57">
        <f t="shared" si="77"/>
        <v>36.193812121951268</v>
      </c>
      <c r="Y171" s="58">
        <f t="shared" si="78"/>
        <v>0</v>
      </c>
      <c r="Z171" s="58">
        <f t="shared" si="79"/>
        <v>1</v>
      </c>
      <c r="AA171" s="58">
        <f t="shared" si="66"/>
        <v>91</v>
      </c>
      <c r="AB171" s="59">
        <f t="shared" si="67"/>
        <v>0.16483516483516483</v>
      </c>
      <c r="AC171" s="57">
        <f t="shared" si="80"/>
        <v>34.538759857142878</v>
      </c>
      <c r="AD171" s="58">
        <f t="shared" si="81"/>
        <v>0</v>
      </c>
      <c r="AE171" s="58">
        <f t="shared" si="82"/>
        <v>1</v>
      </c>
      <c r="AF171" s="58">
        <f t="shared" si="68"/>
        <v>80</v>
      </c>
      <c r="AG171" s="58">
        <f t="shared" si="69"/>
        <v>4</v>
      </c>
      <c r="AH171" s="62">
        <f t="shared" si="83"/>
        <v>0.05</v>
      </c>
      <c r="AI171" s="57">
        <f t="shared" si="84"/>
        <v>36.031616999999784</v>
      </c>
      <c r="AJ171" s="58">
        <f t="shared" si="85"/>
        <v>1</v>
      </c>
      <c r="AL171" s="3">
        <f t="shared" si="88"/>
        <v>4</v>
      </c>
    </row>
    <row r="172" spans="1:38" ht="14.1" customHeight="1" x14ac:dyDescent="0.2">
      <c r="A172" s="66" t="s">
        <v>79</v>
      </c>
      <c r="B172" s="103" t="s">
        <v>91</v>
      </c>
      <c r="C172" s="26">
        <v>49</v>
      </c>
      <c r="D172" s="26">
        <v>74</v>
      </c>
      <c r="E172" s="26">
        <f t="shared" si="87"/>
        <v>79</v>
      </c>
      <c r="F172" s="104" t="s">
        <v>13</v>
      </c>
      <c r="G172" s="104" t="s">
        <v>14</v>
      </c>
      <c r="H172" s="26">
        <v>5</v>
      </c>
      <c r="I172" s="26">
        <v>1</v>
      </c>
      <c r="J172" s="34">
        <v>0</v>
      </c>
      <c r="L172" s="124">
        <v>1</v>
      </c>
      <c r="M172" s="125">
        <f t="shared" si="63"/>
        <v>0.12195121951219512</v>
      </c>
      <c r="N172" s="124" t="str">
        <f t="shared" si="64"/>
        <v/>
      </c>
      <c r="O172" s="124">
        <f t="shared" si="70"/>
        <v>1</v>
      </c>
      <c r="P172" s="125">
        <f t="shared" si="71"/>
        <v>0.16483516483516483</v>
      </c>
      <c r="Q172" s="124" t="str">
        <f t="shared" si="72"/>
        <v/>
      </c>
      <c r="R172" s="124">
        <f t="shared" si="73"/>
        <v>1</v>
      </c>
      <c r="S172" s="125">
        <f t="shared" si="74"/>
        <v>0.05</v>
      </c>
      <c r="T172" s="35" t="str">
        <f t="shared" si="75"/>
        <v/>
      </c>
      <c r="V172" s="33">
        <f t="shared" si="76"/>
        <v>123</v>
      </c>
      <c r="W172" s="59">
        <f t="shared" si="65"/>
        <v>0.12195121951219512</v>
      </c>
      <c r="X172" s="57">
        <f t="shared" si="77"/>
        <v>36.315763341463466</v>
      </c>
      <c r="Y172" s="58">
        <f t="shared" si="78"/>
        <v>0</v>
      </c>
      <c r="Z172" s="58">
        <f t="shared" si="79"/>
        <v>1</v>
      </c>
      <c r="AA172" s="58">
        <f t="shared" si="66"/>
        <v>91</v>
      </c>
      <c r="AB172" s="59">
        <f t="shared" si="67"/>
        <v>0.16483516483516483</v>
      </c>
      <c r="AC172" s="57">
        <f t="shared" si="80"/>
        <v>34.703595021978046</v>
      </c>
      <c r="AD172" s="58">
        <f t="shared" si="81"/>
        <v>0</v>
      </c>
      <c r="AE172" s="58">
        <f t="shared" si="82"/>
        <v>1</v>
      </c>
      <c r="AF172" s="58">
        <f t="shared" si="68"/>
        <v>80</v>
      </c>
      <c r="AG172" s="58">
        <f t="shared" si="69"/>
        <v>4</v>
      </c>
      <c r="AH172" s="62">
        <f t="shared" si="83"/>
        <v>0.05</v>
      </c>
      <c r="AI172" s="57">
        <f t="shared" si="84"/>
        <v>36.081616999999781</v>
      </c>
      <c r="AJ172" s="58">
        <f t="shared" si="85"/>
        <v>0</v>
      </c>
      <c r="AL172" s="3">
        <f t="shared" si="88"/>
        <v>4</v>
      </c>
    </row>
    <row r="173" spans="1:38" ht="14.1" customHeight="1" x14ac:dyDescent="0.2">
      <c r="A173" s="66" t="s">
        <v>79</v>
      </c>
      <c r="B173" s="103" t="s">
        <v>91</v>
      </c>
      <c r="C173" s="26">
        <v>49</v>
      </c>
      <c r="D173" s="26">
        <f t="shared" si="86"/>
        <v>75</v>
      </c>
      <c r="E173" s="26">
        <f t="shared" si="87"/>
        <v>80</v>
      </c>
      <c r="F173" s="104" t="s">
        <v>13</v>
      </c>
      <c r="G173" s="104" t="s">
        <v>14</v>
      </c>
      <c r="H173" s="26">
        <v>1</v>
      </c>
      <c r="I173" s="26">
        <v>1</v>
      </c>
      <c r="J173" s="34">
        <v>0</v>
      </c>
      <c r="L173" s="124">
        <v>1</v>
      </c>
      <c r="M173" s="125">
        <f t="shared" si="63"/>
        <v>0.12195121951219512</v>
      </c>
      <c r="N173" s="124" t="str">
        <f t="shared" si="64"/>
        <v/>
      </c>
      <c r="O173" s="124">
        <f t="shared" si="70"/>
        <v>1</v>
      </c>
      <c r="P173" s="125">
        <f t="shared" si="71"/>
        <v>0.16483516483516483</v>
      </c>
      <c r="Q173" s="124" t="str">
        <f t="shared" si="72"/>
        <v/>
      </c>
      <c r="R173" s="124">
        <f t="shared" si="73"/>
        <v>1</v>
      </c>
      <c r="S173" s="125">
        <f t="shared" si="74"/>
        <v>0.05</v>
      </c>
      <c r="T173" s="35" t="str">
        <f t="shared" si="75"/>
        <v/>
      </c>
      <c r="V173" s="33">
        <f t="shared" si="76"/>
        <v>123</v>
      </c>
      <c r="W173" s="59">
        <f t="shared" si="65"/>
        <v>0.12195121951219512</v>
      </c>
      <c r="X173" s="57">
        <f t="shared" si="77"/>
        <v>36.437714560975664</v>
      </c>
      <c r="Y173" s="58">
        <f t="shared" si="78"/>
        <v>0</v>
      </c>
      <c r="Z173" s="58">
        <f t="shared" si="79"/>
        <v>1</v>
      </c>
      <c r="AA173" s="58">
        <f t="shared" si="66"/>
        <v>91</v>
      </c>
      <c r="AB173" s="59">
        <f t="shared" si="67"/>
        <v>0.16483516483516483</v>
      </c>
      <c r="AC173" s="57">
        <f t="shared" si="80"/>
        <v>34.868430186813214</v>
      </c>
      <c r="AD173" s="58">
        <f t="shared" si="81"/>
        <v>0</v>
      </c>
      <c r="AE173" s="58">
        <f t="shared" si="82"/>
        <v>1</v>
      </c>
      <c r="AF173" s="58">
        <f t="shared" si="68"/>
        <v>80</v>
      </c>
      <c r="AG173" s="58">
        <f t="shared" si="69"/>
        <v>4</v>
      </c>
      <c r="AH173" s="62">
        <f t="shared" si="83"/>
        <v>0.05</v>
      </c>
      <c r="AI173" s="57">
        <f t="shared" si="84"/>
        <v>36.131616999999778</v>
      </c>
      <c r="AJ173" s="58">
        <f t="shared" si="85"/>
        <v>0</v>
      </c>
      <c r="AL173" s="3">
        <f t="shared" si="88"/>
        <v>4</v>
      </c>
    </row>
    <row r="174" spans="1:38" ht="14.1" customHeight="1" x14ac:dyDescent="0.2">
      <c r="A174" s="66" t="s">
        <v>79</v>
      </c>
      <c r="B174" s="103" t="s">
        <v>91</v>
      </c>
      <c r="C174" s="26">
        <v>49</v>
      </c>
      <c r="D174" s="26">
        <f t="shared" si="86"/>
        <v>76</v>
      </c>
      <c r="E174" s="26">
        <f t="shared" si="87"/>
        <v>81</v>
      </c>
      <c r="F174" s="104" t="s">
        <v>13</v>
      </c>
      <c r="G174" s="104" t="s">
        <v>14</v>
      </c>
      <c r="H174" s="26">
        <v>4</v>
      </c>
      <c r="I174" s="26">
        <v>1</v>
      </c>
      <c r="J174" s="34">
        <v>0</v>
      </c>
      <c r="L174" s="124">
        <v>1</v>
      </c>
      <c r="M174" s="125">
        <f t="shared" si="63"/>
        <v>0.12195121951219512</v>
      </c>
      <c r="N174" s="124" t="str">
        <f t="shared" si="64"/>
        <v/>
      </c>
      <c r="O174" s="124">
        <f t="shared" si="70"/>
        <v>1</v>
      </c>
      <c r="P174" s="125">
        <f t="shared" si="71"/>
        <v>0.16483516483516483</v>
      </c>
      <c r="Q174" s="124">
        <f t="shared" si="72"/>
        <v>1</v>
      </c>
      <c r="R174" s="124">
        <f t="shared" si="73"/>
        <v>1</v>
      </c>
      <c r="S174" s="125">
        <f t="shared" si="74"/>
        <v>0.05</v>
      </c>
      <c r="T174" s="35" t="str">
        <f t="shared" si="75"/>
        <v/>
      </c>
      <c r="V174" s="33">
        <f t="shared" si="76"/>
        <v>123</v>
      </c>
      <c r="W174" s="59">
        <f t="shared" si="65"/>
        <v>0.12195121951219512</v>
      </c>
      <c r="X174" s="57">
        <f t="shared" si="77"/>
        <v>36.559665780487862</v>
      </c>
      <c r="Y174" s="58">
        <f t="shared" si="78"/>
        <v>0</v>
      </c>
      <c r="Z174" s="58">
        <f t="shared" si="79"/>
        <v>1</v>
      </c>
      <c r="AA174" s="58">
        <f t="shared" si="66"/>
        <v>91</v>
      </c>
      <c r="AB174" s="59">
        <f t="shared" si="67"/>
        <v>0.16483516483516483</v>
      </c>
      <c r="AC174" s="57">
        <f t="shared" si="80"/>
        <v>35.033265351648382</v>
      </c>
      <c r="AD174" s="58">
        <f t="shared" si="81"/>
        <v>1</v>
      </c>
      <c r="AE174" s="58">
        <f t="shared" si="82"/>
        <v>1</v>
      </c>
      <c r="AF174" s="58">
        <f t="shared" si="68"/>
        <v>80</v>
      </c>
      <c r="AG174" s="58">
        <f t="shared" si="69"/>
        <v>4</v>
      </c>
      <c r="AH174" s="62">
        <f t="shared" si="83"/>
        <v>0.05</v>
      </c>
      <c r="AI174" s="57">
        <f t="shared" si="84"/>
        <v>36.181616999999775</v>
      </c>
      <c r="AJ174" s="58">
        <f t="shared" si="85"/>
        <v>0</v>
      </c>
      <c r="AL174" s="3">
        <f t="shared" si="88"/>
        <v>4</v>
      </c>
    </row>
    <row r="175" spans="1:38" ht="14.1" customHeight="1" x14ac:dyDescent="0.2">
      <c r="A175" s="66" t="s">
        <v>79</v>
      </c>
      <c r="B175" s="103" t="s">
        <v>91</v>
      </c>
      <c r="C175" s="26">
        <v>49</v>
      </c>
      <c r="D175" s="26">
        <f t="shared" si="86"/>
        <v>77</v>
      </c>
      <c r="E175" s="26">
        <f t="shared" si="87"/>
        <v>82</v>
      </c>
      <c r="F175" s="104" t="s">
        <v>13</v>
      </c>
      <c r="G175" s="104" t="s">
        <v>14</v>
      </c>
      <c r="H175" s="26">
        <v>2</v>
      </c>
      <c r="I175" s="26">
        <v>1</v>
      </c>
      <c r="J175" s="34">
        <v>0</v>
      </c>
      <c r="L175" s="124">
        <v>1</v>
      </c>
      <c r="M175" s="125">
        <f t="shared" si="63"/>
        <v>0.12195121951219512</v>
      </c>
      <c r="N175" s="124" t="str">
        <f t="shared" si="64"/>
        <v/>
      </c>
      <c r="O175" s="124">
        <f t="shared" si="70"/>
        <v>1</v>
      </c>
      <c r="P175" s="125">
        <f t="shared" si="71"/>
        <v>0.16483516483516483</v>
      </c>
      <c r="Q175" s="124" t="str">
        <f t="shared" si="72"/>
        <v/>
      </c>
      <c r="R175" s="124">
        <f t="shared" si="73"/>
        <v>1</v>
      </c>
      <c r="S175" s="125">
        <f t="shared" si="74"/>
        <v>0.05</v>
      </c>
      <c r="T175" s="35" t="str">
        <f t="shared" si="75"/>
        <v/>
      </c>
      <c r="V175" s="33">
        <f t="shared" si="76"/>
        <v>123</v>
      </c>
      <c r="W175" s="59">
        <f t="shared" si="65"/>
        <v>0.12195121951219512</v>
      </c>
      <c r="X175" s="57">
        <f t="shared" si="77"/>
        <v>36.68161700000006</v>
      </c>
      <c r="Y175" s="58">
        <f t="shared" si="78"/>
        <v>0</v>
      </c>
      <c r="Z175" s="58">
        <f t="shared" si="79"/>
        <v>1</v>
      </c>
      <c r="AA175" s="58">
        <f t="shared" si="66"/>
        <v>91</v>
      </c>
      <c r="AB175" s="59">
        <f t="shared" si="67"/>
        <v>0.16483516483516483</v>
      </c>
      <c r="AC175" s="57">
        <f t="shared" si="80"/>
        <v>35.198100516483549</v>
      </c>
      <c r="AD175" s="58">
        <f t="shared" si="81"/>
        <v>0</v>
      </c>
      <c r="AE175" s="58">
        <f t="shared" si="82"/>
        <v>1</v>
      </c>
      <c r="AF175" s="58">
        <f t="shared" si="68"/>
        <v>80</v>
      </c>
      <c r="AG175" s="58">
        <f t="shared" si="69"/>
        <v>4</v>
      </c>
      <c r="AH175" s="62">
        <f t="shared" si="83"/>
        <v>0.05</v>
      </c>
      <c r="AI175" s="57">
        <f t="shared" si="84"/>
        <v>36.231616999999773</v>
      </c>
      <c r="AJ175" s="58">
        <f t="shared" si="85"/>
        <v>0</v>
      </c>
      <c r="AL175" s="3">
        <f t="shared" si="88"/>
        <v>4</v>
      </c>
    </row>
    <row r="176" spans="1:38" ht="14.1" customHeight="1" x14ac:dyDescent="0.2">
      <c r="A176" s="66" t="s">
        <v>79</v>
      </c>
      <c r="B176" s="103" t="s">
        <v>91</v>
      </c>
      <c r="C176" s="26">
        <f t="shared" si="90"/>
        <v>50</v>
      </c>
      <c r="D176" s="26">
        <f t="shared" si="86"/>
        <v>78</v>
      </c>
      <c r="E176" s="26">
        <f t="shared" si="87"/>
        <v>83</v>
      </c>
      <c r="F176" s="104" t="s">
        <v>13</v>
      </c>
      <c r="G176" s="104" t="s">
        <v>14</v>
      </c>
      <c r="H176" s="26">
        <v>4</v>
      </c>
      <c r="I176" s="26">
        <v>1</v>
      </c>
      <c r="J176" s="34">
        <v>0</v>
      </c>
      <c r="L176" s="124">
        <v>1</v>
      </c>
      <c r="M176" s="125">
        <f t="shared" si="63"/>
        <v>0.12195121951219512</v>
      </c>
      <c r="N176" s="124" t="str">
        <f t="shared" si="64"/>
        <v/>
      </c>
      <c r="O176" s="124">
        <f t="shared" si="70"/>
        <v>1</v>
      </c>
      <c r="P176" s="125">
        <f t="shared" si="71"/>
        <v>0.16483516483516483</v>
      </c>
      <c r="Q176" s="124" t="str">
        <f t="shared" si="72"/>
        <v/>
      </c>
      <c r="R176" s="124">
        <f t="shared" si="73"/>
        <v>1</v>
      </c>
      <c r="S176" s="125">
        <f t="shared" si="74"/>
        <v>0.05</v>
      </c>
      <c r="T176" s="35" t="str">
        <f t="shared" si="75"/>
        <v/>
      </c>
      <c r="V176" s="33">
        <f t="shared" si="76"/>
        <v>123</v>
      </c>
      <c r="W176" s="59">
        <f t="shared" si="65"/>
        <v>0.12195121951219512</v>
      </c>
      <c r="X176" s="57">
        <f t="shared" si="77"/>
        <v>36.803568219512258</v>
      </c>
      <c r="Y176" s="58">
        <f t="shared" si="78"/>
        <v>0</v>
      </c>
      <c r="Z176" s="58">
        <f t="shared" si="79"/>
        <v>1</v>
      </c>
      <c r="AA176" s="58">
        <f t="shared" si="66"/>
        <v>91</v>
      </c>
      <c r="AB176" s="59">
        <f t="shared" si="67"/>
        <v>0.16483516483516483</v>
      </c>
      <c r="AC176" s="57">
        <f t="shared" si="80"/>
        <v>35.362935681318717</v>
      </c>
      <c r="AD176" s="58">
        <f t="shared" si="81"/>
        <v>0</v>
      </c>
      <c r="AE176" s="58">
        <f t="shared" si="82"/>
        <v>1</v>
      </c>
      <c r="AF176" s="58">
        <f t="shared" si="68"/>
        <v>80</v>
      </c>
      <c r="AG176" s="58">
        <f t="shared" si="69"/>
        <v>4</v>
      </c>
      <c r="AH176" s="62">
        <f t="shared" si="83"/>
        <v>0.05</v>
      </c>
      <c r="AI176" s="57">
        <f t="shared" si="84"/>
        <v>36.28161699999977</v>
      </c>
      <c r="AJ176" s="58">
        <f t="shared" si="85"/>
        <v>0</v>
      </c>
      <c r="AL176" s="3">
        <f t="shared" si="88"/>
        <v>4</v>
      </c>
    </row>
    <row r="177" spans="1:38" ht="14.1" customHeight="1" x14ac:dyDescent="0.2">
      <c r="A177" s="66" t="s">
        <v>79</v>
      </c>
      <c r="B177" s="103" t="s">
        <v>91</v>
      </c>
      <c r="C177" s="26">
        <v>50</v>
      </c>
      <c r="D177" s="26">
        <f t="shared" si="86"/>
        <v>79</v>
      </c>
      <c r="E177" s="26">
        <f t="shared" si="87"/>
        <v>84</v>
      </c>
      <c r="F177" s="104" t="s">
        <v>13</v>
      </c>
      <c r="G177" s="104" t="s">
        <v>14</v>
      </c>
      <c r="H177" s="26">
        <v>6</v>
      </c>
      <c r="I177" s="26">
        <v>1</v>
      </c>
      <c r="J177" s="34">
        <v>0</v>
      </c>
      <c r="L177" s="124">
        <v>1</v>
      </c>
      <c r="M177" s="125">
        <f t="shared" si="63"/>
        <v>0.12195121951219512</v>
      </c>
      <c r="N177" s="124" t="str">
        <f t="shared" si="64"/>
        <v/>
      </c>
      <c r="O177" s="124">
        <f t="shared" si="70"/>
        <v>1</v>
      </c>
      <c r="P177" s="125">
        <f t="shared" si="71"/>
        <v>0.16483516483516483</v>
      </c>
      <c r="Q177" s="124" t="str">
        <f t="shared" si="72"/>
        <v/>
      </c>
      <c r="R177" s="124">
        <f t="shared" si="73"/>
        <v>1</v>
      </c>
      <c r="S177" s="125">
        <f t="shared" si="74"/>
        <v>0.05</v>
      </c>
      <c r="T177" s="35" t="str">
        <f t="shared" si="75"/>
        <v/>
      </c>
      <c r="V177" s="33">
        <f t="shared" si="76"/>
        <v>123</v>
      </c>
      <c r="W177" s="59">
        <f t="shared" si="65"/>
        <v>0.12195121951219512</v>
      </c>
      <c r="X177" s="57">
        <f t="shared" si="77"/>
        <v>36.925519439024455</v>
      </c>
      <c r="Y177" s="58">
        <f t="shared" si="78"/>
        <v>0</v>
      </c>
      <c r="Z177" s="58">
        <f t="shared" si="79"/>
        <v>1</v>
      </c>
      <c r="AA177" s="58">
        <f t="shared" si="66"/>
        <v>91</v>
      </c>
      <c r="AB177" s="59">
        <f t="shared" si="67"/>
        <v>0.16483516483516483</v>
      </c>
      <c r="AC177" s="57">
        <f t="shared" si="80"/>
        <v>35.527770846153885</v>
      </c>
      <c r="AD177" s="58">
        <f t="shared" si="81"/>
        <v>0</v>
      </c>
      <c r="AE177" s="58">
        <f t="shared" si="82"/>
        <v>1</v>
      </c>
      <c r="AF177" s="58">
        <f t="shared" si="68"/>
        <v>80</v>
      </c>
      <c r="AG177" s="58">
        <f t="shared" si="69"/>
        <v>4</v>
      </c>
      <c r="AH177" s="62">
        <f t="shared" si="83"/>
        <v>0.05</v>
      </c>
      <c r="AI177" s="57">
        <f t="shared" si="84"/>
        <v>36.331616999999767</v>
      </c>
      <c r="AJ177" s="58">
        <f t="shared" si="85"/>
        <v>0</v>
      </c>
      <c r="AL177" s="3">
        <f t="shared" si="88"/>
        <v>4</v>
      </c>
    </row>
    <row r="178" spans="1:38" ht="14.1" customHeight="1" x14ac:dyDescent="0.2">
      <c r="A178" s="66" t="s">
        <v>79</v>
      </c>
      <c r="B178" s="103" t="s">
        <v>91</v>
      </c>
      <c r="C178" s="26">
        <v>50</v>
      </c>
      <c r="D178" s="26">
        <f t="shared" si="86"/>
        <v>80</v>
      </c>
      <c r="E178" s="26">
        <f t="shared" si="87"/>
        <v>85</v>
      </c>
      <c r="F178" s="104" t="s">
        <v>13</v>
      </c>
      <c r="G178" s="104" t="s">
        <v>14</v>
      </c>
      <c r="H178" s="26">
        <v>6</v>
      </c>
      <c r="I178" s="26">
        <v>1</v>
      </c>
      <c r="J178" s="34">
        <v>0</v>
      </c>
      <c r="L178" s="124">
        <v>1</v>
      </c>
      <c r="M178" s="125">
        <f t="shared" si="63"/>
        <v>0.12195121951219512</v>
      </c>
      <c r="N178" s="124">
        <f t="shared" si="64"/>
        <v>1</v>
      </c>
      <c r="O178" s="124">
        <f t="shared" si="70"/>
        <v>1</v>
      </c>
      <c r="P178" s="125">
        <f t="shared" si="71"/>
        <v>0.16483516483516483</v>
      </c>
      <c r="Q178" s="124" t="str">
        <f t="shared" si="72"/>
        <v/>
      </c>
      <c r="R178" s="124">
        <f t="shared" si="73"/>
        <v>1</v>
      </c>
      <c r="S178" s="125">
        <f t="shared" si="74"/>
        <v>0.05</v>
      </c>
      <c r="T178" s="35" t="str">
        <f t="shared" si="75"/>
        <v/>
      </c>
      <c r="V178" s="33">
        <f t="shared" si="76"/>
        <v>123</v>
      </c>
      <c r="W178" s="59">
        <f t="shared" si="65"/>
        <v>0.12195121951219512</v>
      </c>
      <c r="X178" s="57">
        <f t="shared" si="77"/>
        <v>37.047470658536653</v>
      </c>
      <c r="Y178" s="58">
        <f t="shared" si="78"/>
        <v>1</v>
      </c>
      <c r="Z178" s="58">
        <f t="shared" si="79"/>
        <v>1</v>
      </c>
      <c r="AA178" s="58">
        <f t="shared" si="66"/>
        <v>91</v>
      </c>
      <c r="AB178" s="59">
        <f t="shared" si="67"/>
        <v>0.16483516483516483</v>
      </c>
      <c r="AC178" s="57">
        <f t="shared" si="80"/>
        <v>35.692606010989053</v>
      </c>
      <c r="AD178" s="58">
        <f t="shared" si="81"/>
        <v>0</v>
      </c>
      <c r="AE178" s="58">
        <f t="shared" si="82"/>
        <v>1</v>
      </c>
      <c r="AF178" s="58">
        <f t="shared" si="68"/>
        <v>80</v>
      </c>
      <c r="AG178" s="58">
        <f t="shared" si="69"/>
        <v>4</v>
      </c>
      <c r="AH178" s="62">
        <f t="shared" si="83"/>
        <v>0.05</v>
      </c>
      <c r="AI178" s="57">
        <f t="shared" si="84"/>
        <v>36.381616999999764</v>
      </c>
      <c r="AJ178" s="58">
        <f t="shared" si="85"/>
        <v>0</v>
      </c>
      <c r="AL178" s="3">
        <f t="shared" si="88"/>
        <v>4</v>
      </c>
    </row>
    <row r="179" spans="1:38" ht="14.1" customHeight="1" x14ac:dyDescent="0.2">
      <c r="A179" s="66" t="s">
        <v>79</v>
      </c>
      <c r="B179" s="103" t="s">
        <v>91</v>
      </c>
      <c r="C179" s="26">
        <v>50</v>
      </c>
      <c r="D179" s="26">
        <f t="shared" si="86"/>
        <v>81</v>
      </c>
      <c r="E179" s="26">
        <f t="shared" si="87"/>
        <v>86</v>
      </c>
      <c r="F179" s="104" t="s">
        <v>13</v>
      </c>
      <c r="G179" s="104" t="s">
        <v>14</v>
      </c>
      <c r="H179" s="26">
        <v>4</v>
      </c>
      <c r="I179" s="26">
        <v>1</v>
      </c>
      <c r="J179" s="34">
        <v>0</v>
      </c>
      <c r="L179" s="124">
        <v>1</v>
      </c>
      <c r="M179" s="125">
        <f t="shared" si="63"/>
        <v>0.12195121951219512</v>
      </c>
      <c r="N179" s="124" t="str">
        <f t="shared" si="64"/>
        <v/>
      </c>
      <c r="O179" s="124">
        <f t="shared" si="70"/>
        <v>1</v>
      </c>
      <c r="P179" s="125">
        <f t="shared" si="71"/>
        <v>0.16483516483516483</v>
      </c>
      <c r="Q179" s="124" t="str">
        <f t="shared" si="72"/>
        <v/>
      </c>
      <c r="R179" s="124">
        <f t="shared" si="73"/>
        <v>1</v>
      </c>
      <c r="S179" s="125">
        <f t="shared" si="74"/>
        <v>0.05</v>
      </c>
      <c r="T179" s="35" t="str">
        <f t="shared" si="75"/>
        <v/>
      </c>
      <c r="V179" s="33">
        <f t="shared" si="76"/>
        <v>123</v>
      </c>
      <c r="W179" s="59">
        <f t="shared" si="65"/>
        <v>0.12195121951219512</v>
      </c>
      <c r="X179" s="57">
        <f t="shared" si="77"/>
        <v>37.169421878048851</v>
      </c>
      <c r="Y179" s="58">
        <f t="shared" si="78"/>
        <v>0</v>
      </c>
      <c r="Z179" s="58">
        <f t="shared" si="79"/>
        <v>1</v>
      </c>
      <c r="AA179" s="58">
        <f t="shared" si="66"/>
        <v>91</v>
      </c>
      <c r="AB179" s="59">
        <f t="shared" si="67"/>
        <v>0.16483516483516483</v>
      </c>
      <c r="AC179" s="57">
        <f t="shared" si="80"/>
        <v>35.857441175824221</v>
      </c>
      <c r="AD179" s="58">
        <f t="shared" si="81"/>
        <v>0</v>
      </c>
      <c r="AE179" s="58">
        <f t="shared" si="82"/>
        <v>1</v>
      </c>
      <c r="AF179" s="58">
        <f t="shared" si="68"/>
        <v>80</v>
      </c>
      <c r="AG179" s="58">
        <f t="shared" si="69"/>
        <v>4</v>
      </c>
      <c r="AH179" s="62">
        <f t="shared" si="83"/>
        <v>0.05</v>
      </c>
      <c r="AI179" s="57">
        <f t="shared" si="84"/>
        <v>36.431616999999761</v>
      </c>
      <c r="AJ179" s="58">
        <f t="shared" si="85"/>
        <v>0</v>
      </c>
      <c r="AL179" s="3">
        <f t="shared" si="88"/>
        <v>4</v>
      </c>
    </row>
    <row r="180" spans="1:38" ht="14.1" customHeight="1" x14ac:dyDescent="0.2">
      <c r="A180" s="66" t="s">
        <v>79</v>
      </c>
      <c r="B180" s="103" t="s">
        <v>91</v>
      </c>
      <c r="C180" s="26">
        <f t="shared" si="90"/>
        <v>51</v>
      </c>
      <c r="D180" s="26">
        <f t="shared" si="86"/>
        <v>82</v>
      </c>
      <c r="E180" s="26">
        <f t="shared" si="87"/>
        <v>87</v>
      </c>
      <c r="F180" s="104" t="s">
        <v>13</v>
      </c>
      <c r="G180" s="104" t="s">
        <v>14</v>
      </c>
      <c r="H180" s="26">
        <v>6</v>
      </c>
      <c r="I180" s="26">
        <v>1</v>
      </c>
      <c r="J180" s="34">
        <v>0</v>
      </c>
      <c r="L180" s="124">
        <v>1</v>
      </c>
      <c r="M180" s="125">
        <f t="shared" si="63"/>
        <v>0.12195121951219512</v>
      </c>
      <c r="N180" s="124" t="str">
        <f t="shared" si="64"/>
        <v/>
      </c>
      <c r="O180" s="124">
        <f t="shared" si="70"/>
        <v>1</v>
      </c>
      <c r="P180" s="125">
        <f t="shared" si="71"/>
        <v>0.16483516483516483</v>
      </c>
      <c r="Q180" s="124">
        <f t="shared" si="72"/>
        <v>1</v>
      </c>
      <c r="R180" s="124">
        <f t="shared" si="73"/>
        <v>1</v>
      </c>
      <c r="S180" s="125">
        <f t="shared" si="74"/>
        <v>0.05</v>
      </c>
      <c r="T180" s="35" t="str">
        <f t="shared" si="75"/>
        <v/>
      </c>
      <c r="V180" s="33">
        <f t="shared" si="76"/>
        <v>123</v>
      </c>
      <c r="W180" s="59">
        <f t="shared" si="65"/>
        <v>0.12195121951219512</v>
      </c>
      <c r="X180" s="57">
        <f t="shared" si="77"/>
        <v>37.291373097561049</v>
      </c>
      <c r="Y180" s="58">
        <f t="shared" si="78"/>
        <v>0</v>
      </c>
      <c r="Z180" s="58">
        <f t="shared" si="79"/>
        <v>1</v>
      </c>
      <c r="AA180" s="58">
        <f t="shared" si="66"/>
        <v>91</v>
      </c>
      <c r="AB180" s="59">
        <f t="shared" si="67"/>
        <v>0.16483516483516483</v>
      </c>
      <c r="AC180" s="57">
        <f t="shared" si="80"/>
        <v>36.022276340659388</v>
      </c>
      <c r="AD180" s="58">
        <f t="shared" si="81"/>
        <v>1</v>
      </c>
      <c r="AE180" s="58">
        <f t="shared" si="82"/>
        <v>1</v>
      </c>
      <c r="AF180" s="58">
        <f t="shared" si="68"/>
        <v>80</v>
      </c>
      <c r="AG180" s="58">
        <f t="shared" si="69"/>
        <v>4</v>
      </c>
      <c r="AH180" s="62">
        <f t="shared" si="83"/>
        <v>0.05</v>
      </c>
      <c r="AI180" s="57">
        <f t="shared" si="84"/>
        <v>36.481616999999758</v>
      </c>
      <c r="AJ180" s="58">
        <f t="shared" si="85"/>
        <v>0</v>
      </c>
      <c r="AL180" s="3">
        <f t="shared" si="88"/>
        <v>4</v>
      </c>
    </row>
    <row r="181" spans="1:38" ht="14.1" customHeight="1" x14ac:dyDescent="0.2">
      <c r="A181" s="66" t="s">
        <v>79</v>
      </c>
      <c r="B181" s="103" t="s">
        <v>91</v>
      </c>
      <c r="C181" s="26">
        <v>51</v>
      </c>
      <c r="D181" s="26">
        <f t="shared" si="86"/>
        <v>83</v>
      </c>
      <c r="E181" s="26">
        <f t="shared" si="87"/>
        <v>88</v>
      </c>
      <c r="F181" s="104" t="s">
        <v>13</v>
      </c>
      <c r="G181" s="104" t="s">
        <v>14</v>
      </c>
      <c r="H181" s="26">
        <v>1</v>
      </c>
      <c r="I181" s="26">
        <v>1</v>
      </c>
      <c r="J181" s="34">
        <v>0</v>
      </c>
      <c r="L181" s="124">
        <v>1</v>
      </c>
      <c r="M181" s="125">
        <f t="shared" si="63"/>
        <v>0.12195121951219512</v>
      </c>
      <c r="N181" s="124" t="str">
        <f t="shared" si="64"/>
        <v/>
      </c>
      <c r="O181" s="124">
        <f t="shared" si="70"/>
        <v>1</v>
      </c>
      <c r="P181" s="125">
        <f t="shared" si="71"/>
        <v>0.16483516483516483</v>
      </c>
      <c r="Q181" s="124" t="str">
        <f t="shared" si="72"/>
        <v/>
      </c>
      <c r="R181" s="124">
        <f t="shared" si="73"/>
        <v>1</v>
      </c>
      <c r="S181" s="125">
        <f t="shared" si="74"/>
        <v>0.05</v>
      </c>
      <c r="T181" s="35" t="str">
        <f t="shared" si="75"/>
        <v/>
      </c>
      <c r="V181" s="33">
        <f t="shared" si="76"/>
        <v>123</v>
      </c>
      <c r="W181" s="59">
        <f t="shared" si="65"/>
        <v>0.12195121951219512</v>
      </c>
      <c r="X181" s="57">
        <f t="shared" si="77"/>
        <v>37.413324317073247</v>
      </c>
      <c r="Y181" s="58">
        <f t="shared" si="78"/>
        <v>0</v>
      </c>
      <c r="Z181" s="58">
        <f t="shared" si="79"/>
        <v>1</v>
      </c>
      <c r="AA181" s="58">
        <f t="shared" si="66"/>
        <v>91</v>
      </c>
      <c r="AB181" s="59">
        <f t="shared" si="67"/>
        <v>0.16483516483516483</v>
      </c>
      <c r="AC181" s="57">
        <f t="shared" si="80"/>
        <v>36.187111505494556</v>
      </c>
      <c r="AD181" s="58">
        <f t="shared" si="81"/>
        <v>0</v>
      </c>
      <c r="AE181" s="58">
        <f t="shared" si="82"/>
        <v>1</v>
      </c>
      <c r="AF181" s="58">
        <f t="shared" si="68"/>
        <v>80</v>
      </c>
      <c r="AG181" s="58">
        <f t="shared" si="69"/>
        <v>4</v>
      </c>
      <c r="AH181" s="62">
        <f t="shared" si="83"/>
        <v>0.05</v>
      </c>
      <c r="AI181" s="57">
        <f t="shared" si="84"/>
        <v>36.531616999999756</v>
      </c>
      <c r="AJ181" s="58">
        <f t="shared" si="85"/>
        <v>0</v>
      </c>
      <c r="AL181" s="3">
        <f t="shared" si="88"/>
        <v>4</v>
      </c>
    </row>
    <row r="182" spans="1:38" ht="14.1" customHeight="1" x14ac:dyDescent="0.2">
      <c r="A182" s="66" t="s">
        <v>79</v>
      </c>
      <c r="B182" s="103" t="s">
        <v>91</v>
      </c>
      <c r="C182" s="26">
        <v>51</v>
      </c>
      <c r="D182" s="26">
        <f t="shared" si="86"/>
        <v>84</v>
      </c>
      <c r="E182" s="26">
        <f t="shared" si="87"/>
        <v>89</v>
      </c>
      <c r="F182" s="104" t="s">
        <v>13</v>
      </c>
      <c r="G182" s="104" t="s">
        <v>14</v>
      </c>
      <c r="H182" s="26">
        <v>4</v>
      </c>
      <c r="I182" s="26">
        <v>1</v>
      </c>
      <c r="J182" s="34">
        <v>0</v>
      </c>
      <c r="L182" s="124">
        <v>1</v>
      </c>
      <c r="M182" s="125">
        <f t="shared" si="63"/>
        <v>0.12195121951219512</v>
      </c>
      <c r="N182" s="124" t="str">
        <f t="shared" si="64"/>
        <v/>
      </c>
      <c r="O182" s="124">
        <f t="shared" si="70"/>
        <v>1</v>
      </c>
      <c r="P182" s="125">
        <f t="shared" si="71"/>
        <v>0.16483516483516483</v>
      </c>
      <c r="Q182" s="124" t="str">
        <f t="shared" si="72"/>
        <v/>
      </c>
      <c r="R182" s="124">
        <f t="shared" si="73"/>
        <v>1</v>
      </c>
      <c r="S182" s="125">
        <f t="shared" si="74"/>
        <v>0.05</v>
      </c>
      <c r="T182" s="35" t="str">
        <f t="shared" si="75"/>
        <v/>
      </c>
      <c r="V182" s="33">
        <f t="shared" si="76"/>
        <v>123</v>
      </c>
      <c r="W182" s="59">
        <f t="shared" si="65"/>
        <v>0.12195121951219512</v>
      </c>
      <c r="X182" s="57">
        <f t="shared" si="77"/>
        <v>37.535275536585445</v>
      </c>
      <c r="Y182" s="58">
        <f t="shared" si="78"/>
        <v>0</v>
      </c>
      <c r="Z182" s="58">
        <f t="shared" si="79"/>
        <v>1</v>
      </c>
      <c r="AA182" s="58">
        <f t="shared" si="66"/>
        <v>91</v>
      </c>
      <c r="AB182" s="59">
        <f t="shared" si="67"/>
        <v>0.16483516483516483</v>
      </c>
      <c r="AC182" s="57">
        <f t="shared" si="80"/>
        <v>36.351946670329724</v>
      </c>
      <c r="AD182" s="58">
        <f t="shared" si="81"/>
        <v>0</v>
      </c>
      <c r="AE182" s="58">
        <f t="shared" si="82"/>
        <v>1</v>
      </c>
      <c r="AF182" s="58">
        <f t="shared" si="68"/>
        <v>80</v>
      </c>
      <c r="AG182" s="58">
        <f t="shared" si="69"/>
        <v>4</v>
      </c>
      <c r="AH182" s="62">
        <f t="shared" si="83"/>
        <v>0.05</v>
      </c>
      <c r="AI182" s="57">
        <f t="shared" si="84"/>
        <v>36.581616999999753</v>
      </c>
      <c r="AJ182" s="58">
        <f t="shared" si="85"/>
        <v>0</v>
      </c>
      <c r="AL182" s="3">
        <f t="shared" si="88"/>
        <v>4</v>
      </c>
    </row>
    <row r="183" spans="1:38" ht="14.1" customHeight="1" x14ac:dyDescent="0.2">
      <c r="A183" s="66" t="s">
        <v>79</v>
      </c>
      <c r="B183" s="103" t="s">
        <v>91</v>
      </c>
      <c r="C183" s="26">
        <v>51</v>
      </c>
      <c r="D183" s="26">
        <f t="shared" si="86"/>
        <v>85</v>
      </c>
      <c r="E183" s="26">
        <f t="shared" si="87"/>
        <v>90</v>
      </c>
      <c r="F183" s="104" t="s">
        <v>13</v>
      </c>
      <c r="G183" s="104" t="s">
        <v>14</v>
      </c>
      <c r="H183" s="26">
        <v>7</v>
      </c>
      <c r="I183" s="26">
        <v>1</v>
      </c>
      <c r="J183" s="34">
        <v>0</v>
      </c>
      <c r="L183" s="124">
        <v>1</v>
      </c>
      <c r="M183" s="125">
        <f t="shared" si="63"/>
        <v>0.12195121951219512</v>
      </c>
      <c r="N183" s="124" t="str">
        <f t="shared" si="64"/>
        <v/>
      </c>
      <c r="O183" s="124">
        <f t="shared" si="70"/>
        <v>1</v>
      </c>
      <c r="P183" s="125">
        <f t="shared" si="71"/>
        <v>0.16483516483516483</v>
      </c>
      <c r="Q183" s="124" t="str">
        <f t="shared" si="72"/>
        <v/>
      </c>
      <c r="R183" s="124">
        <f t="shared" si="73"/>
        <v>1</v>
      </c>
      <c r="S183" s="125">
        <f t="shared" si="74"/>
        <v>0.05</v>
      </c>
      <c r="T183" s="35" t="str">
        <f t="shared" si="75"/>
        <v/>
      </c>
      <c r="V183" s="33">
        <f t="shared" si="76"/>
        <v>123</v>
      </c>
      <c r="W183" s="59">
        <f t="shared" si="65"/>
        <v>0.12195121951219512</v>
      </c>
      <c r="X183" s="57">
        <f t="shared" si="77"/>
        <v>37.657226756097643</v>
      </c>
      <c r="Y183" s="58">
        <f t="shared" si="78"/>
        <v>0</v>
      </c>
      <c r="Z183" s="58">
        <f t="shared" si="79"/>
        <v>1</v>
      </c>
      <c r="AA183" s="58">
        <f t="shared" si="66"/>
        <v>91</v>
      </c>
      <c r="AB183" s="59">
        <f t="shared" si="67"/>
        <v>0.16483516483516483</v>
      </c>
      <c r="AC183" s="57">
        <f t="shared" si="80"/>
        <v>36.516781835164892</v>
      </c>
      <c r="AD183" s="58">
        <f t="shared" si="81"/>
        <v>0</v>
      </c>
      <c r="AE183" s="58">
        <f t="shared" si="82"/>
        <v>1</v>
      </c>
      <c r="AF183" s="58">
        <f t="shared" si="68"/>
        <v>80</v>
      </c>
      <c r="AG183" s="58">
        <f t="shared" si="69"/>
        <v>4</v>
      </c>
      <c r="AH183" s="62">
        <f t="shared" si="83"/>
        <v>0.05</v>
      </c>
      <c r="AI183" s="57">
        <f t="shared" si="84"/>
        <v>36.63161699999975</v>
      </c>
      <c r="AJ183" s="58">
        <f t="shared" si="85"/>
        <v>0</v>
      </c>
      <c r="AL183" s="3">
        <f t="shared" si="88"/>
        <v>4</v>
      </c>
    </row>
    <row r="184" spans="1:38" ht="14.1" customHeight="1" x14ac:dyDescent="0.2">
      <c r="A184" s="66" t="s">
        <v>79</v>
      </c>
      <c r="B184" s="103" t="s">
        <v>91</v>
      </c>
      <c r="C184" s="26">
        <f t="shared" si="90"/>
        <v>52</v>
      </c>
      <c r="D184" s="26">
        <f t="shared" si="86"/>
        <v>86</v>
      </c>
      <c r="E184" s="26">
        <f t="shared" si="87"/>
        <v>91</v>
      </c>
      <c r="F184" s="104" t="s">
        <v>13</v>
      </c>
      <c r="G184" s="104" t="s">
        <v>14</v>
      </c>
      <c r="H184" s="26">
        <v>2</v>
      </c>
      <c r="I184" s="26">
        <v>1</v>
      </c>
      <c r="J184" s="34">
        <v>0</v>
      </c>
      <c r="L184" s="124">
        <v>1</v>
      </c>
      <c r="M184" s="125">
        <f t="shared" si="63"/>
        <v>0.12195121951219512</v>
      </c>
      <c r="N184" s="124" t="str">
        <f t="shared" si="64"/>
        <v/>
      </c>
      <c r="O184" s="124">
        <f t="shared" si="70"/>
        <v>1</v>
      </c>
      <c r="P184" s="125">
        <f t="shared" si="71"/>
        <v>0.16483516483516483</v>
      </c>
      <c r="Q184" s="124" t="str">
        <f t="shared" si="72"/>
        <v/>
      </c>
      <c r="R184" s="124">
        <f t="shared" si="73"/>
        <v>1</v>
      </c>
      <c r="S184" s="125">
        <f t="shared" si="74"/>
        <v>0.05</v>
      </c>
      <c r="T184" s="35" t="str">
        <f t="shared" si="75"/>
        <v/>
      </c>
      <c r="V184" s="33">
        <f t="shared" si="76"/>
        <v>123</v>
      </c>
      <c r="W184" s="59">
        <f t="shared" si="65"/>
        <v>0.12195121951219512</v>
      </c>
      <c r="X184" s="57">
        <f t="shared" si="77"/>
        <v>37.779177975609841</v>
      </c>
      <c r="Y184" s="58">
        <f t="shared" si="78"/>
        <v>0</v>
      </c>
      <c r="Z184" s="58">
        <f t="shared" si="79"/>
        <v>1</v>
      </c>
      <c r="AA184" s="58">
        <f t="shared" si="66"/>
        <v>91</v>
      </c>
      <c r="AB184" s="59">
        <f t="shared" si="67"/>
        <v>0.16483516483516483</v>
      </c>
      <c r="AC184" s="57">
        <f t="shared" si="80"/>
        <v>36.68161700000006</v>
      </c>
      <c r="AD184" s="58">
        <f t="shared" si="81"/>
        <v>0</v>
      </c>
      <c r="AE184" s="58">
        <f t="shared" si="82"/>
        <v>1</v>
      </c>
      <c r="AF184" s="58">
        <f t="shared" si="68"/>
        <v>80</v>
      </c>
      <c r="AG184" s="58">
        <f t="shared" si="69"/>
        <v>4</v>
      </c>
      <c r="AH184" s="62">
        <f t="shared" si="83"/>
        <v>0.05</v>
      </c>
      <c r="AI184" s="57">
        <f t="shared" si="84"/>
        <v>36.681616999999747</v>
      </c>
      <c r="AJ184" s="58">
        <f t="shared" si="85"/>
        <v>0</v>
      </c>
      <c r="AL184" s="3">
        <f t="shared" si="88"/>
        <v>4</v>
      </c>
    </row>
    <row r="185" spans="1:38" ht="14.1" customHeight="1" x14ac:dyDescent="0.2">
      <c r="A185" s="66" t="s">
        <v>79</v>
      </c>
      <c r="B185" s="103" t="s">
        <v>91</v>
      </c>
      <c r="C185" s="26">
        <v>52</v>
      </c>
      <c r="D185" s="26">
        <f t="shared" si="86"/>
        <v>87</v>
      </c>
      <c r="E185" s="26">
        <f t="shared" si="87"/>
        <v>92</v>
      </c>
      <c r="F185" s="104" t="s">
        <v>13</v>
      </c>
      <c r="G185" s="104" t="s">
        <v>14</v>
      </c>
      <c r="H185" s="26">
        <v>4</v>
      </c>
      <c r="I185" s="26">
        <v>0</v>
      </c>
      <c r="J185" s="34">
        <v>0</v>
      </c>
      <c r="L185" s="124">
        <v>1</v>
      </c>
      <c r="M185" s="125">
        <f t="shared" si="63"/>
        <v>0.12195121951219512</v>
      </c>
      <c r="N185" s="124" t="str">
        <f t="shared" si="64"/>
        <v/>
      </c>
      <c r="O185" s="124">
        <f t="shared" si="70"/>
        <v>0</v>
      </c>
      <c r="P185" s="125">
        <f t="shared" si="71"/>
        <v>0</v>
      </c>
      <c r="Q185" s="124" t="str">
        <f t="shared" si="72"/>
        <v/>
      </c>
      <c r="R185" s="124">
        <f t="shared" si="73"/>
        <v>0</v>
      </c>
      <c r="S185" s="125">
        <f t="shared" si="74"/>
        <v>0</v>
      </c>
      <c r="T185" s="35" t="str">
        <f t="shared" si="75"/>
        <v/>
      </c>
      <c r="V185" s="33">
        <f t="shared" si="76"/>
        <v>123</v>
      </c>
      <c r="W185" s="59">
        <f t="shared" si="65"/>
        <v>0.12195121951219512</v>
      </c>
      <c r="X185" s="57">
        <f t="shared" si="77"/>
        <v>37.901129195122039</v>
      </c>
      <c r="Y185" s="58">
        <f t="shared" si="78"/>
        <v>0</v>
      </c>
      <c r="Z185" s="58">
        <f t="shared" si="79"/>
        <v>0</v>
      </c>
      <c r="AA185" s="58">
        <f t="shared" si="66"/>
        <v>91</v>
      </c>
      <c r="AB185" s="59">
        <f t="shared" si="67"/>
        <v>0</v>
      </c>
      <c r="AC185" s="57">
        <f t="shared" si="80"/>
        <v>36.68161700000006</v>
      </c>
      <c r="AD185" s="58">
        <f t="shared" si="81"/>
        <v>0</v>
      </c>
      <c r="AE185" s="58">
        <f t="shared" si="82"/>
        <v>0</v>
      </c>
      <c r="AF185" s="58">
        <f t="shared" si="68"/>
        <v>32</v>
      </c>
      <c r="AG185" s="58">
        <f t="shared" si="69"/>
        <v>0</v>
      </c>
      <c r="AH185" s="62">
        <f t="shared" si="83"/>
        <v>0</v>
      </c>
      <c r="AI185" s="57">
        <f t="shared" si="84"/>
        <v>36.681616999999747</v>
      </c>
      <c r="AJ185" s="58">
        <f t="shared" si="85"/>
        <v>0</v>
      </c>
      <c r="AL185" s="3" t="str">
        <f t="shared" si="88"/>
        <v/>
      </c>
    </row>
    <row r="186" spans="1:38" ht="14.1" customHeight="1" x14ac:dyDescent="0.2">
      <c r="A186" s="66" t="s">
        <v>79</v>
      </c>
      <c r="B186" s="103" t="s">
        <v>91</v>
      </c>
      <c r="C186" s="26">
        <v>52</v>
      </c>
      <c r="D186" s="26">
        <f t="shared" si="86"/>
        <v>88</v>
      </c>
      <c r="E186" s="26">
        <f t="shared" si="87"/>
        <v>93</v>
      </c>
      <c r="F186" s="104" t="s">
        <v>13</v>
      </c>
      <c r="G186" s="104" t="s">
        <v>14</v>
      </c>
      <c r="H186" s="26">
        <v>3</v>
      </c>
      <c r="I186" s="26">
        <v>0</v>
      </c>
      <c r="J186" s="34">
        <v>0</v>
      </c>
      <c r="L186" s="124">
        <v>1</v>
      </c>
      <c r="M186" s="125">
        <f t="shared" si="63"/>
        <v>0.12195121951219512</v>
      </c>
      <c r="N186" s="124">
        <f t="shared" si="64"/>
        <v>1</v>
      </c>
      <c r="O186" s="124">
        <f t="shared" si="70"/>
        <v>0</v>
      </c>
      <c r="P186" s="125">
        <f t="shared" si="71"/>
        <v>0</v>
      </c>
      <c r="Q186" s="124" t="str">
        <f t="shared" si="72"/>
        <v/>
      </c>
      <c r="R186" s="124">
        <f t="shared" si="73"/>
        <v>0</v>
      </c>
      <c r="S186" s="125">
        <f t="shared" si="74"/>
        <v>0</v>
      </c>
      <c r="T186" s="35" t="str">
        <f t="shared" si="75"/>
        <v/>
      </c>
      <c r="V186" s="33">
        <f t="shared" si="76"/>
        <v>123</v>
      </c>
      <c r="W186" s="59">
        <f t="shared" si="65"/>
        <v>0.12195121951219512</v>
      </c>
      <c r="X186" s="57">
        <f t="shared" si="77"/>
        <v>38.023080414634236</v>
      </c>
      <c r="Y186" s="58">
        <f t="shared" si="78"/>
        <v>1</v>
      </c>
      <c r="Z186" s="58">
        <f t="shared" si="79"/>
        <v>0</v>
      </c>
      <c r="AA186" s="58">
        <f t="shared" si="66"/>
        <v>91</v>
      </c>
      <c r="AB186" s="59">
        <f t="shared" si="67"/>
        <v>0</v>
      </c>
      <c r="AC186" s="57">
        <f t="shared" si="80"/>
        <v>36.68161700000006</v>
      </c>
      <c r="AD186" s="58">
        <f t="shared" si="81"/>
        <v>0</v>
      </c>
      <c r="AE186" s="58">
        <f t="shared" si="82"/>
        <v>0</v>
      </c>
      <c r="AF186" s="58">
        <f t="shared" si="68"/>
        <v>32</v>
      </c>
      <c r="AG186" s="58">
        <f t="shared" si="69"/>
        <v>0</v>
      </c>
      <c r="AH186" s="62">
        <f t="shared" si="83"/>
        <v>0</v>
      </c>
      <c r="AI186" s="57">
        <f t="shared" si="84"/>
        <v>36.681616999999747</v>
      </c>
      <c r="AJ186" s="58">
        <f t="shared" si="85"/>
        <v>0</v>
      </c>
      <c r="AL186" s="3" t="str">
        <f t="shared" si="88"/>
        <v/>
      </c>
    </row>
    <row r="187" spans="1:38" ht="14.1" customHeight="1" x14ac:dyDescent="0.2">
      <c r="A187" s="66" t="s">
        <v>79</v>
      </c>
      <c r="B187" s="103" t="s">
        <v>91</v>
      </c>
      <c r="C187" s="26">
        <v>52</v>
      </c>
      <c r="D187" s="26">
        <f t="shared" si="86"/>
        <v>89</v>
      </c>
      <c r="E187" s="26">
        <f t="shared" si="87"/>
        <v>94</v>
      </c>
      <c r="F187" s="104" t="s">
        <v>13</v>
      </c>
      <c r="G187" s="104" t="s">
        <v>14</v>
      </c>
      <c r="H187" s="26">
        <v>6</v>
      </c>
      <c r="I187" s="26">
        <v>0</v>
      </c>
      <c r="J187" s="34">
        <v>0</v>
      </c>
      <c r="L187" s="124">
        <v>1</v>
      </c>
      <c r="M187" s="125">
        <f t="shared" si="63"/>
        <v>0.12195121951219512</v>
      </c>
      <c r="N187" s="124" t="str">
        <f t="shared" si="64"/>
        <v/>
      </c>
      <c r="O187" s="124">
        <f t="shared" si="70"/>
        <v>0</v>
      </c>
      <c r="P187" s="125">
        <f t="shared" si="71"/>
        <v>0</v>
      </c>
      <c r="Q187" s="124" t="str">
        <f t="shared" si="72"/>
        <v/>
      </c>
      <c r="R187" s="124">
        <f t="shared" si="73"/>
        <v>0</v>
      </c>
      <c r="S187" s="125">
        <f t="shared" si="74"/>
        <v>0</v>
      </c>
      <c r="T187" s="35" t="str">
        <f t="shared" si="75"/>
        <v/>
      </c>
      <c r="V187" s="33">
        <f t="shared" si="76"/>
        <v>123</v>
      </c>
      <c r="W187" s="59">
        <f t="shared" si="65"/>
        <v>0.12195121951219512</v>
      </c>
      <c r="X187" s="57">
        <f t="shared" si="77"/>
        <v>38.145031634146434</v>
      </c>
      <c r="Y187" s="58">
        <f t="shared" si="78"/>
        <v>0</v>
      </c>
      <c r="Z187" s="58">
        <f t="shared" si="79"/>
        <v>0</v>
      </c>
      <c r="AA187" s="58">
        <f t="shared" si="66"/>
        <v>91</v>
      </c>
      <c r="AB187" s="59">
        <f t="shared" si="67"/>
        <v>0</v>
      </c>
      <c r="AC187" s="57">
        <f t="shared" si="80"/>
        <v>36.68161700000006</v>
      </c>
      <c r="AD187" s="58">
        <f t="shared" si="81"/>
        <v>0</v>
      </c>
      <c r="AE187" s="58">
        <f t="shared" si="82"/>
        <v>0</v>
      </c>
      <c r="AF187" s="58">
        <f t="shared" si="68"/>
        <v>32</v>
      </c>
      <c r="AG187" s="58">
        <f t="shared" si="69"/>
        <v>0</v>
      </c>
      <c r="AH187" s="62">
        <f t="shared" si="83"/>
        <v>0</v>
      </c>
      <c r="AI187" s="57">
        <f t="shared" si="84"/>
        <v>36.681616999999747</v>
      </c>
      <c r="AJ187" s="58">
        <f t="shared" si="85"/>
        <v>0</v>
      </c>
      <c r="AL187" s="3" t="str">
        <f t="shared" si="88"/>
        <v/>
      </c>
    </row>
    <row r="188" spans="1:38" ht="14.1" customHeight="1" x14ac:dyDescent="0.2">
      <c r="A188" s="66" t="s">
        <v>79</v>
      </c>
      <c r="B188" s="103" t="s">
        <v>91</v>
      </c>
      <c r="C188" s="26">
        <v>52</v>
      </c>
      <c r="D188" s="26">
        <f t="shared" si="86"/>
        <v>90</v>
      </c>
      <c r="E188" s="26">
        <f t="shared" si="87"/>
        <v>95</v>
      </c>
      <c r="F188" s="104" t="s">
        <v>13</v>
      </c>
      <c r="G188" s="104" t="s">
        <v>14</v>
      </c>
      <c r="H188" s="26">
        <v>4</v>
      </c>
      <c r="I188" s="26">
        <v>0</v>
      </c>
      <c r="J188" s="34">
        <v>0</v>
      </c>
      <c r="L188" s="124">
        <v>1</v>
      </c>
      <c r="M188" s="125">
        <f t="shared" si="63"/>
        <v>0.12195121951219512</v>
      </c>
      <c r="N188" s="124" t="str">
        <f t="shared" si="64"/>
        <v/>
      </c>
      <c r="O188" s="124">
        <f t="shared" si="70"/>
        <v>0</v>
      </c>
      <c r="P188" s="125">
        <f t="shared" si="71"/>
        <v>0</v>
      </c>
      <c r="Q188" s="124" t="str">
        <f t="shared" si="72"/>
        <v/>
      </c>
      <c r="R188" s="124">
        <f t="shared" si="73"/>
        <v>0</v>
      </c>
      <c r="S188" s="125">
        <f t="shared" si="74"/>
        <v>0</v>
      </c>
      <c r="T188" s="35" t="str">
        <f t="shared" si="75"/>
        <v/>
      </c>
      <c r="V188" s="33">
        <f t="shared" si="76"/>
        <v>123</v>
      </c>
      <c r="W188" s="59">
        <f t="shared" si="65"/>
        <v>0.12195121951219512</v>
      </c>
      <c r="X188" s="57">
        <f t="shared" si="77"/>
        <v>38.266982853658632</v>
      </c>
      <c r="Y188" s="58">
        <f t="shared" si="78"/>
        <v>0</v>
      </c>
      <c r="Z188" s="58">
        <f t="shared" si="79"/>
        <v>0</v>
      </c>
      <c r="AA188" s="58">
        <f t="shared" si="66"/>
        <v>91</v>
      </c>
      <c r="AB188" s="59">
        <f t="shared" si="67"/>
        <v>0</v>
      </c>
      <c r="AC188" s="57">
        <f t="shared" si="80"/>
        <v>36.68161700000006</v>
      </c>
      <c r="AD188" s="58">
        <f t="shared" si="81"/>
        <v>0</v>
      </c>
      <c r="AE188" s="58">
        <f t="shared" si="82"/>
        <v>0</v>
      </c>
      <c r="AF188" s="58">
        <f t="shared" si="68"/>
        <v>32</v>
      </c>
      <c r="AG188" s="58">
        <f t="shared" si="69"/>
        <v>0</v>
      </c>
      <c r="AH188" s="62">
        <f t="shared" si="83"/>
        <v>0</v>
      </c>
      <c r="AI188" s="57">
        <f t="shared" si="84"/>
        <v>36.681616999999747</v>
      </c>
      <c r="AJ188" s="58">
        <f t="shared" si="85"/>
        <v>0</v>
      </c>
      <c r="AL188" s="3" t="str">
        <f t="shared" ref="AL188:AL216" si="91">IF(AE188=1,IF(AF188=0,0,MIN($D$5,AA188)-IF(AA188=AF188,0,ROUND(MIN((AE188&gt;0)*$D$5*((AA188-AF188)^$F$5)/((AA188-AF188)^$F$5+AF188^$F$5),AA188-AF188),0))),"")</f>
        <v/>
      </c>
    </row>
    <row r="189" spans="1:38" ht="14.1" customHeight="1" x14ac:dyDescent="0.2">
      <c r="A189" s="66" t="s">
        <v>79</v>
      </c>
      <c r="B189" s="103" t="s">
        <v>91</v>
      </c>
      <c r="C189" s="26">
        <f t="shared" si="90"/>
        <v>53</v>
      </c>
      <c r="D189" s="26">
        <f t="shared" si="86"/>
        <v>91</v>
      </c>
      <c r="E189" s="26">
        <f t="shared" si="87"/>
        <v>96</v>
      </c>
      <c r="F189" s="104" t="s">
        <v>13</v>
      </c>
      <c r="G189" s="104" t="s">
        <v>14</v>
      </c>
      <c r="H189" s="26">
        <v>1</v>
      </c>
      <c r="I189" s="26">
        <v>0</v>
      </c>
      <c r="J189" s="34">
        <v>0</v>
      </c>
      <c r="L189" s="124">
        <v>1</v>
      </c>
      <c r="M189" s="125">
        <f t="shared" si="63"/>
        <v>0.12195121951219512</v>
      </c>
      <c r="N189" s="124" t="str">
        <f t="shared" si="64"/>
        <v/>
      </c>
      <c r="O189" s="124">
        <f t="shared" si="70"/>
        <v>0</v>
      </c>
      <c r="P189" s="125">
        <f t="shared" si="71"/>
        <v>0</v>
      </c>
      <c r="Q189" s="124" t="str">
        <f t="shared" si="72"/>
        <v/>
      </c>
      <c r="R189" s="124">
        <f t="shared" si="73"/>
        <v>0</v>
      </c>
      <c r="S189" s="125">
        <f t="shared" si="74"/>
        <v>0</v>
      </c>
      <c r="T189" s="35" t="str">
        <f t="shared" si="75"/>
        <v/>
      </c>
      <c r="V189" s="33">
        <f t="shared" si="76"/>
        <v>123</v>
      </c>
      <c r="W189" s="59">
        <f t="shared" si="65"/>
        <v>0.12195121951219512</v>
      </c>
      <c r="X189" s="57">
        <f t="shared" si="77"/>
        <v>38.38893407317083</v>
      </c>
      <c r="Y189" s="58">
        <f t="shared" si="78"/>
        <v>0</v>
      </c>
      <c r="Z189" s="58">
        <f t="shared" si="79"/>
        <v>0</v>
      </c>
      <c r="AA189" s="58">
        <f t="shared" si="66"/>
        <v>91</v>
      </c>
      <c r="AB189" s="59">
        <f t="shared" si="67"/>
        <v>0</v>
      </c>
      <c r="AC189" s="57">
        <f t="shared" si="80"/>
        <v>36.68161700000006</v>
      </c>
      <c r="AD189" s="58">
        <f t="shared" si="81"/>
        <v>0</v>
      </c>
      <c r="AE189" s="58">
        <f t="shared" si="82"/>
        <v>0</v>
      </c>
      <c r="AF189" s="58">
        <f t="shared" si="68"/>
        <v>32</v>
      </c>
      <c r="AG189" s="58">
        <f t="shared" si="69"/>
        <v>0</v>
      </c>
      <c r="AH189" s="62">
        <f t="shared" si="83"/>
        <v>0</v>
      </c>
      <c r="AI189" s="57">
        <f t="shared" si="84"/>
        <v>36.681616999999747</v>
      </c>
      <c r="AJ189" s="58">
        <f t="shared" si="85"/>
        <v>0</v>
      </c>
      <c r="AL189" s="3" t="str">
        <f t="shared" si="91"/>
        <v/>
      </c>
    </row>
    <row r="190" spans="1:38" ht="14.1" customHeight="1" x14ac:dyDescent="0.2">
      <c r="A190" s="66" t="s">
        <v>79</v>
      </c>
      <c r="B190" s="103" t="s">
        <v>91</v>
      </c>
      <c r="C190" s="26">
        <v>53</v>
      </c>
      <c r="D190" s="26">
        <f t="shared" si="86"/>
        <v>92</v>
      </c>
      <c r="E190" s="26">
        <f t="shared" si="87"/>
        <v>97</v>
      </c>
      <c r="F190" s="104" t="s">
        <v>13</v>
      </c>
      <c r="G190" s="104" t="s">
        <v>14</v>
      </c>
      <c r="H190" s="26">
        <v>4</v>
      </c>
      <c r="I190" s="26">
        <v>0</v>
      </c>
      <c r="J190" s="34">
        <v>0</v>
      </c>
      <c r="L190" s="124">
        <v>1</v>
      </c>
      <c r="M190" s="125">
        <f t="shared" si="63"/>
        <v>0.12195121951219512</v>
      </c>
      <c r="N190" s="124" t="str">
        <f t="shared" si="64"/>
        <v/>
      </c>
      <c r="O190" s="124">
        <f t="shared" si="70"/>
        <v>0</v>
      </c>
      <c r="P190" s="125">
        <f t="shared" si="71"/>
        <v>0</v>
      </c>
      <c r="Q190" s="124" t="str">
        <f t="shared" si="72"/>
        <v/>
      </c>
      <c r="R190" s="124">
        <f t="shared" si="73"/>
        <v>0</v>
      </c>
      <c r="S190" s="125">
        <f t="shared" si="74"/>
        <v>0</v>
      </c>
      <c r="T190" s="35" t="str">
        <f t="shared" si="75"/>
        <v/>
      </c>
      <c r="V190" s="33">
        <f t="shared" si="76"/>
        <v>123</v>
      </c>
      <c r="W190" s="59">
        <f t="shared" si="65"/>
        <v>0.12195121951219512</v>
      </c>
      <c r="X190" s="57">
        <f t="shared" si="77"/>
        <v>38.510885292683028</v>
      </c>
      <c r="Y190" s="58">
        <f t="shared" si="78"/>
        <v>0</v>
      </c>
      <c r="Z190" s="58">
        <f t="shared" si="79"/>
        <v>0</v>
      </c>
      <c r="AA190" s="58">
        <f t="shared" si="66"/>
        <v>91</v>
      </c>
      <c r="AB190" s="59">
        <f t="shared" si="67"/>
        <v>0</v>
      </c>
      <c r="AC190" s="57">
        <f t="shared" si="80"/>
        <v>36.68161700000006</v>
      </c>
      <c r="AD190" s="58">
        <f t="shared" si="81"/>
        <v>0</v>
      </c>
      <c r="AE190" s="58">
        <f t="shared" si="82"/>
        <v>0</v>
      </c>
      <c r="AF190" s="58">
        <f t="shared" si="68"/>
        <v>32</v>
      </c>
      <c r="AG190" s="58">
        <f t="shared" si="69"/>
        <v>0</v>
      </c>
      <c r="AH190" s="62">
        <f t="shared" si="83"/>
        <v>0</v>
      </c>
      <c r="AI190" s="57">
        <f t="shared" si="84"/>
        <v>36.681616999999747</v>
      </c>
      <c r="AJ190" s="58">
        <f t="shared" si="85"/>
        <v>0</v>
      </c>
      <c r="AL190" s="3" t="str">
        <f t="shared" si="91"/>
        <v/>
      </c>
    </row>
    <row r="191" spans="1:38" ht="14.1" customHeight="1" x14ac:dyDescent="0.2">
      <c r="A191" s="66" t="s">
        <v>79</v>
      </c>
      <c r="B191" s="103" t="s">
        <v>91</v>
      </c>
      <c r="C191" s="26">
        <v>53</v>
      </c>
      <c r="D191" s="26">
        <f t="shared" si="86"/>
        <v>93</v>
      </c>
      <c r="E191" s="26">
        <f t="shared" si="87"/>
        <v>98</v>
      </c>
      <c r="F191" s="104" t="s">
        <v>13</v>
      </c>
      <c r="G191" s="104" t="s">
        <v>14</v>
      </c>
      <c r="H191" s="26">
        <v>7</v>
      </c>
      <c r="I191" s="26">
        <v>0</v>
      </c>
      <c r="J191" s="34">
        <v>0</v>
      </c>
      <c r="L191" s="124">
        <v>1</v>
      </c>
      <c r="M191" s="125">
        <f t="shared" si="63"/>
        <v>0.12195121951219512</v>
      </c>
      <c r="N191" s="124" t="str">
        <f t="shared" si="64"/>
        <v/>
      </c>
      <c r="O191" s="124">
        <f t="shared" si="70"/>
        <v>0</v>
      </c>
      <c r="P191" s="125">
        <f t="shared" si="71"/>
        <v>0</v>
      </c>
      <c r="Q191" s="124" t="str">
        <f t="shared" si="72"/>
        <v/>
      </c>
      <c r="R191" s="124">
        <f t="shared" si="73"/>
        <v>0</v>
      </c>
      <c r="S191" s="125">
        <f t="shared" si="74"/>
        <v>0</v>
      </c>
      <c r="T191" s="35" t="str">
        <f t="shared" si="75"/>
        <v/>
      </c>
      <c r="V191" s="33">
        <f t="shared" si="76"/>
        <v>123</v>
      </c>
      <c r="W191" s="59">
        <f t="shared" si="65"/>
        <v>0.12195121951219512</v>
      </c>
      <c r="X191" s="57">
        <f t="shared" si="77"/>
        <v>38.632836512195226</v>
      </c>
      <c r="Y191" s="58">
        <f t="shared" si="78"/>
        <v>0</v>
      </c>
      <c r="Z191" s="58">
        <f t="shared" si="79"/>
        <v>0</v>
      </c>
      <c r="AA191" s="58">
        <f t="shared" si="66"/>
        <v>91</v>
      </c>
      <c r="AB191" s="59">
        <f t="shared" si="67"/>
        <v>0</v>
      </c>
      <c r="AC191" s="57">
        <f t="shared" si="80"/>
        <v>36.68161700000006</v>
      </c>
      <c r="AD191" s="58">
        <f t="shared" si="81"/>
        <v>0</v>
      </c>
      <c r="AE191" s="58">
        <f t="shared" si="82"/>
        <v>0</v>
      </c>
      <c r="AF191" s="58">
        <f t="shared" si="68"/>
        <v>32</v>
      </c>
      <c r="AG191" s="58">
        <f t="shared" si="69"/>
        <v>0</v>
      </c>
      <c r="AH191" s="62">
        <f t="shared" si="83"/>
        <v>0</v>
      </c>
      <c r="AI191" s="57">
        <f t="shared" si="84"/>
        <v>36.681616999999747</v>
      </c>
      <c r="AJ191" s="58">
        <f t="shared" si="85"/>
        <v>0</v>
      </c>
      <c r="AL191" s="3" t="str">
        <f t="shared" si="91"/>
        <v/>
      </c>
    </row>
    <row r="192" spans="1:38" ht="14.1" customHeight="1" x14ac:dyDescent="0.2">
      <c r="A192" s="66" t="s">
        <v>79</v>
      </c>
      <c r="B192" s="103" t="s">
        <v>91</v>
      </c>
      <c r="C192" s="26">
        <v>53</v>
      </c>
      <c r="D192" s="26">
        <v>93</v>
      </c>
      <c r="E192" s="26">
        <f t="shared" si="87"/>
        <v>99</v>
      </c>
      <c r="F192" s="104" t="s">
        <v>13</v>
      </c>
      <c r="G192" s="104" t="s">
        <v>14</v>
      </c>
      <c r="H192" s="26">
        <v>3</v>
      </c>
      <c r="I192" s="26">
        <v>0</v>
      </c>
      <c r="J192" s="34">
        <v>0</v>
      </c>
      <c r="L192" s="124">
        <v>1</v>
      </c>
      <c r="M192" s="125">
        <f t="shared" si="63"/>
        <v>0.12195121951219512</v>
      </c>
      <c r="N192" s="124" t="str">
        <f t="shared" si="64"/>
        <v/>
      </c>
      <c r="O192" s="124">
        <f t="shared" si="70"/>
        <v>0</v>
      </c>
      <c r="P192" s="125">
        <f t="shared" si="71"/>
        <v>0</v>
      </c>
      <c r="Q192" s="124" t="str">
        <f t="shared" si="72"/>
        <v/>
      </c>
      <c r="R192" s="124">
        <f t="shared" si="73"/>
        <v>0</v>
      </c>
      <c r="S192" s="125">
        <f t="shared" si="74"/>
        <v>0</v>
      </c>
      <c r="T192" s="35" t="str">
        <f t="shared" si="75"/>
        <v/>
      </c>
      <c r="V192" s="33">
        <f t="shared" si="76"/>
        <v>123</v>
      </c>
      <c r="W192" s="59">
        <f t="shared" si="65"/>
        <v>0.12195121951219512</v>
      </c>
      <c r="X192" s="57">
        <f t="shared" si="77"/>
        <v>38.754787731707424</v>
      </c>
      <c r="Y192" s="58">
        <f t="shared" si="78"/>
        <v>0</v>
      </c>
      <c r="Z192" s="58">
        <f t="shared" si="79"/>
        <v>0</v>
      </c>
      <c r="AA192" s="58">
        <f t="shared" si="66"/>
        <v>91</v>
      </c>
      <c r="AB192" s="59">
        <f t="shared" si="67"/>
        <v>0</v>
      </c>
      <c r="AC192" s="57">
        <f t="shared" si="80"/>
        <v>36.68161700000006</v>
      </c>
      <c r="AD192" s="58">
        <f t="shared" si="81"/>
        <v>0</v>
      </c>
      <c r="AE192" s="58">
        <f t="shared" si="82"/>
        <v>0</v>
      </c>
      <c r="AF192" s="58">
        <f t="shared" si="68"/>
        <v>32</v>
      </c>
      <c r="AG192" s="58">
        <f t="shared" si="69"/>
        <v>0</v>
      </c>
      <c r="AH192" s="62">
        <f t="shared" si="83"/>
        <v>0</v>
      </c>
      <c r="AI192" s="57">
        <f t="shared" si="84"/>
        <v>36.681616999999747</v>
      </c>
      <c r="AJ192" s="58">
        <f t="shared" si="85"/>
        <v>0</v>
      </c>
      <c r="AL192" s="3" t="str">
        <f t="shared" si="91"/>
        <v/>
      </c>
    </row>
    <row r="193" spans="1:38" ht="14.1" customHeight="1" x14ac:dyDescent="0.2">
      <c r="A193" s="66" t="s">
        <v>79</v>
      </c>
      <c r="B193" s="103" t="s">
        <v>91</v>
      </c>
      <c r="C193" s="26">
        <v>53</v>
      </c>
      <c r="D193" s="26">
        <v>93</v>
      </c>
      <c r="E193" s="26">
        <f t="shared" si="87"/>
        <v>100</v>
      </c>
      <c r="F193" s="104" t="s">
        <v>13</v>
      </c>
      <c r="G193" s="104" t="s">
        <v>14</v>
      </c>
      <c r="H193" s="26">
        <v>3</v>
      </c>
      <c r="I193" s="26">
        <v>0</v>
      </c>
      <c r="J193" s="34">
        <v>0</v>
      </c>
      <c r="L193" s="124">
        <v>1</v>
      </c>
      <c r="M193" s="125">
        <f t="shared" si="63"/>
        <v>0.12195121951219512</v>
      </c>
      <c r="N193" s="124" t="str">
        <f t="shared" si="64"/>
        <v/>
      </c>
      <c r="O193" s="124">
        <f t="shared" si="70"/>
        <v>0</v>
      </c>
      <c r="P193" s="125">
        <f t="shared" si="71"/>
        <v>0</v>
      </c>
      <c r="Q193" s="124" t="str">
        <f t="shared" si="72"/>
        <v/>
      </c>
      <c r="R193" s="124">
        <f t="shared" si="73"/>
        <v>0</v>
      </c>
      <c r="S193" s="125">
        <f t="shared" si="74"/>
        <v>0</v>
      </c>
      <c r="T193" s="35" t="str">
        <f t="shared" si="75"/>
        <v/>
      </c>
      <c r="V193" s="33">
        <f t="shared" si="76"/>
        <v>123</v>
      </c>
      <c r="W193" s="59">
        <f t="shared" si="65"/>
        <v>0.12195121951219512</v>
      </c>
      <c r="X193" s="57">
        <f t="shared" si="77"/>
        <v>38.876738951219622</v>
      </c>
      <c r="Y193" s="58">
        <f t="shared" si="78"/>
        <v>0</v>
      </c>
      <c r="Z193" s="58">
        <f t="shared" si="79"/>
        <v>0</v>
      </c>
      <c r="AA193" s="58">
        <f t="shared" si="66"/>
        <v>91</v>
      </c>
      <c r="AB193" s="59">
        <f t="shared" si="67"/>
        <v>0</v>
      </c>
      <c r="AC193" s="57">
        <f t="shared" si="80"/>
        <v>36.68161700000006</v>
      </c>
      <c r="AD193" s="58">
        <f t="shared" si="81"/>
        <v>0</v>
      </c>
      <c r="AE193" s="58">
        <f t="shared" si="82"/>
        <v>0</v>
      </c>
      <c r="AF193" s="58">
        <f t="shared" si="68"/>
        <v>32</v>
      </c>
      <c r="AG193" s="58">
        <f t="shared" si="69"/>
        <v>0</v>
      </c>
      <c r="AH193" s="62">
        <f t="shared" si="83"/>
        <v>0</v>
      </c>
      <c r="AI193" s="57">
        <f t="shared" si="84"/>
        <v>36.681616999999747</v>
      </c>
      <c r="AJ193" s="58">
        <f t="shared" si="85"/>
        <v>0</v>
      </c>
      <c r="AL193" s="3" t="str">
        <f t="shared" si="91"/>
        <v/>
      </c>
    </row>
    <row r="194" spans="1:38" ht="14.1" customHeight="1" x14ac:dyDescent="0.2">
      <c r="A194" s="66" t="s">
        <v>79</v>
      </c>
      <c r="B194" s="103" t="s">
        <v>91</v>
      </c>
      <c r="C194" s="26">
        <f t="shared" si="90"/>
        <v>54</v>
      </c>
      <c r="D194" s="26">
        <f t="shared" si="86"/>
        <v>94</v>
      </c>
      <c r="E194" s="26">
        <f t="shared" si="87"/>
        <v>101</v>
      </c>
      <c r="F194" s="104" t="s">
        <v>13</v>
      </c>
      <c r="G194" s="104" t="s">
        <v>14</v>
      </c>
      <c r="H194" s="26">
        <v>2</v>
      </c>
      <c r="I194" s="26">
        <v>0</v>
      </c>
      <c r="J194" s="34">
        <v>0</v>
      </c>
      <c r="L194" s="124">
        <v>1</v>
      </c>
      <c r="M194" s="125">
        <f t="shared" si="63"/>
        <v>0.12195121951219512</v>
      </c>
      <c r="N194" s="124" t="str">
        <f t="shared" si="64"/>
        <v/>
      </c>
      <c r="O194" s="124">
        <f t="shared" si="70"/>
        <v>0</v>
      </c>
      <c r="P194" s="125">
        <f t="shared" si="71"/>
        <v>0</v>
      </c>
      <c r="Q194" s="124" t="str">
        <f t="shared" si="72"/>
        <v/>
      </c>
      <c r="R194" s="124">
        <f t="shared" si="73"/>
        <v>0</v>
      </c>
      <c r="S194" s="125">
        <f t="shared" si="74"/>
        <v>0</v>
      </c>
      <c r="T194" s="35" t="str">
        <f t="shared" si="75"/>
        <v/>
      </c>
      <c r="V194" s="33">
        <f t="shared" si="76"/>
        <v>123</v>
      </c>
      <c r="W194" s="59">
        <f t="shared" si="65"/>
        <v>0.12195121951219512</v>
      </c>
      <c r="X194" s="57">
        <f t="shared" si="77"/>
        <v>38.99869017073182</v>
      </c>
      <c r="Y194" s="58">
        <f t="shared" si="78"/>
        <v>0</v>
      </c>
      <c r="Z194" s="58">
        <f t="shared" si="79"/>
        <v>0</v>
      </c>
      <c r="AA194" s="58">
        <f t="shared" si="66"/>
        <v>91</v>
      </c>
      <c r="AB194" s="59">
        <f t="shared" si="67"/>
        <v>0</v>
      </c>
      <c r="AC194" s="57">
        <f t="shared" si="80"/>
        <v>36.68161700000006</v>
      </c>
      <c r="AD194" s="58">
        <f t="shared" si="81"/>
        <v>0</v>
      </c>
      <c r="AE194" s="58">
        <f t="shared" si="82"/>
        <v>0</v>
      </c>
      <c r="AF194" s="58">
        <f t="shared" si="68"/>
        <v>32</v>
      </c>
      <c r="AG194" s="58">
        <f t="shared" si="69"/>
        <v>0</v>
      </c>
      <c r="AH194" s="62">
        <f t="shared" si="83"/>
        <v>0</v>
      </c>
      <c r="AI194" s="57">
        <f t="shared" si="84"/>
        <v>36.681616999999747</v>
      </c>
      <c r="AJ194" s="58">
        <f t="shared" si="85"/>
        <v>0</v>
      </c>
      <c r="AL194" s="3" t="str">
        <f t="shared" si="91"/>
        <v/>
      </c>
    </row>
    <row r="195" spans="1:38" ht="14.1" customHeight="1" x14ac:dyDescent="0.2">
      <c r="A195" s="66" t="s">
        <v>79</v>
      </c>
      <c r="B195" s="103" t="s">
        <v>91</v>
      </c>
      <c r="C195" s="26">
        <v>54</v>
      </c>
      <c r="D195" s="26">
        <f t="shared" si="86"/>
        <v>95</v>
      </c>
      <c r="E195" s="26">
        <f t="shared" si="87"/>
        <v>102</v>
      </c>
      <c r="F195" s="104" t="s">
        <v>13</v>
      </c>
      <c r="G195" s="104" t="s">
        <v>14</v>
      </c>
      <c r="H195" s="26">
        <v>2</v>
      </c>
      <c r="I195" s="26">
        <v>0</v>
      </c>
      <c r="J195" s="34">
        <v>0</v>
      </c>
      <c r="L195" s="124">
        <v>1</v>
      </c>
      <c r="M195" s="125">
        <f t="shared" si="63"/>
        <v>0.12195121951219512</v>
      </c>
      <c r="N195" s="124">
        <f t="shared" si="64"/>
        <v>1</v>
      </c>
      <c r="O195" s="124">
        <f t="shared" si="70"/>
        <v>0</v>
      </c>
      <c r="P195" s="125">
        <f t="shared" si="71"/>
        <v>0</v>
      </c>
      <c r="Q195" s="124" t="str">
        <f t="shared" si="72"/>
        <v/>
      </c>
      <c r="R195" s="124">
        <f t="shared" si="73"/>
        <v>0</v>
      </c>
      <c r="S195" s="125">
        <f t="shared" si="74"/>
        <v>0</v>
      </c>
      <c r="T195" s="35" t="str">
        <f t="shared" si="75"/>
        <v/>
      </c>
      <c r="V195" s="33">
        <f t="shared" si="76"/>
        <v>123</v>
      </c>
      <c r="W195" s="59">
        <f t="shared" si="65"/>
        <v>0.12195121951219512</v>
      </c>
      <c r="X195" s="57">
        <f t="shared" si="77"/>
        <v>39.120641390244018</v>
      </c>
      <c r="Y195" s="58">
        <f t="shared" si="78"/>
        <v>1</v>
      </c>
      <c r="Z195" s="58">
        <f t="shared" si="79"/>
        <v>0</v>
      </c>
      <c r="AA195" s="58">
        <f t="shared" si="66"/>
        <v>91</v>
      </c>
      <c r="AB195" s="59">
        <f t="shared" si="67"/>
        <v>0</v>
      </c>
      <c r="AC195" s="57">
        <f t="shared" si="80"/>
        <v>36.68161700000006</v>
      </c>
      <c r="AD195" s="58">
        <f t="shared" si="81"/>
        <v>0</v>
      </c>
      <c r="AE195" s="58">
        <f t="shared" si="82"/>
        <v>0</v>
      </c>
      <c r="AF195" s="58">
        <f t="shared" si="68"/>
        <v>32</v>
      </c>
      <c r="AG195" s="58">
        <f t="shared" si="69"/>
        <v>0</v>
      </c>
      <c r="AH195" s="62">
        <f t="shared" si="83"/>
        <v>0</v>
      </c>
      <c r="AI195" s="57">
        <f t="shared" si="84"/>
        <v>36.681616999999747</v>
      </c>
      <c r="AJ195" s="58">
        <f t="shared" si="85"/>
        <v>0</v>
      </c>
      <c r="AL195" s="3" t="str">
        <f t="shared" si="91"/>
        <v/>
      </c>
    </row>
    <row r="196" spans="1:38" ht="14.1" customHeight="1" x14ac:dyDescent="0.2">
      <c r="A196" s="66" t="s">
        <v>79</v>
      </c>
      <c r="B196" s="103" t="s">
        <v>91</v>
      </c>
      <c r="C196" s="26">
        <v>54</v>
      </c>
      <c r="D196" s="26">
        <f t="shared" si="86"/>
        <v>96</v>
      </c>
      <c r="E196" s="26">
        <f t="shared" si="87"/>
        <v>103</v>
      </c>
      <c r="F196" s="104" t="s">
        <v>13</v>
      </c>
      <c r="G196" s="104" t="s">
        <v>14</v>
      </c>
      <c r="H196" s="26">
        <v>2</v>
      </c>
      <c r="I196" s="26">
        <v>0</v>
      </c>
      <c r="J196" s="34">
        <v>0</v>
      </c>
      <c r="L196" s="124">
        <v>1</v>
      </c>
      <c r="M196" s="125">
        <f t="shared" si="63"/>
        <v>0.12195121951219512</v>
      </c>
      <c r="N196" s="124" t="str">
        <f t="shared" si="64"/>
        <v/>
      </c>
      <c r="O196" s="124">
        <f t="shared" si="70"/>
        <v>0</v>
      </c>
      <c r="P196" s="125">
        <f t="shared" si="71"/>
        <v>0</v>
      </c>
      <c r="Q196" s="124" t="str">
        <f t="shared" si="72"/>
        <v/>
      </c>
      <c r="R196" s="124">
        <f t="shared" si="73"/>
        <v>0</v>
      </c>
      <c r="S196" s="125">
        <f t="shared" si="74"/>
        <v>0</v>
      </c>
      <c r="T196" s="35" t="str">
        <f t="shared" si="75"/>
        <v/>
      </c>
      <c r="V196" s="33">
        <f t="shared" si="76"/>
        <v>123</v>
      </c>
      <c r="W196" s="59">
        <f t="shared" si="65"/>
        <v>0.12195121951219512</v>
      </c>
      <c r="X196" s="57">
        <f t="shared" si="77"/>
        <v>39.242592609756215</v>
      </c>
      <c r="Y196" s="58">
        <f t="shared" si="78"/>
        <v>0</v>
      </c>
      <c r="Z196" s="58">
        <f t="shared" si="79"/>
        <v>0</v>
      </c>
      <c r="AA196" s="58">
        <f t="shared" si="66"/>
        <v>91</v>
      </c>
      <c r="AB196" s="59">
        <f t="shared" si="67"/>
        <v>0</v>
      </c>
      <c r="AC196" s="57">
        <f t="shared" si="80"/>
        <v>36.68161700000006</v>
      </c>
      <c r="AD196" s="58">
        <f t="shared" si="81"/>
        <v>0</v>
      </c>
      <c r="AE196" s="58">
        <f t="shared" si="82"/>
        <v>0</v>
      </c>
      <c r="AF196" s="58">
        <f t="shared" si="68"/>
        <v>32</v>
      </c>
      <c r="AG196" s="58">
        <f t="shared" si="69"/>
        <v>0</v>
      </c>
      <c r="AH196" s="62">
        <f t="shared" si="83"/>
        <v>0</v>
      </c>
      <c r="AI196" s="57">
        <f t="shared" si="84"/>
        <v>36.681616999999747</v>
      </c>
      <c r="AJ196" s="58">
        <f t="shared" si="85"/>
        <v>0</v>
      </c>
      <c r="AL196" s="3" t="str">
        <f t="shared" si="91"/>
        <v/>
      </c>
    </row>
    <row r="197" spans="1:38" ht="14.1" customHeight="1" x14ac:dyDescent="0.2">
      <c r="A197" s="66" t="s">
        <v>79</v>
      </c>
      <c r="B197" s="103" t="s">
        <v>91</v>
      </c>
      <c r="C197" s="26">
        <v>54</v>
      </c>
      <c r="D197" s="26">
        <f t="shared" si="86"/>
        <v>97</v>
      </c>
      <c r="E197" s="26">
        <f t="shared" si="87"/>
        <v>104</v>
      </c>
      <c r="F197" s="104" t="s">
        <v>13</v>
      </c>
      <c r="G197" s="104" t="s">
        <v>14</v>
      </c>
      <c r="H197" s="26">
        <v>7</v>
      </c>
      <c r="I197" s="26">
        <v>0</v>
      </c>
      <c r="J197" s="34">
        <v>0</v>
      </c>
      <c r="L197" s="124">
        <v>1</v>
      </c>
      <c r="M197" s="125">
        <f t="shared" si="63"/>
        <v>0.12195121951219512</v>
      </c>
      <c r="N197" s="124" t="str">
        <f t="shared" si="64"/>
        <v/>
      </c>
      <c r="O197" s="124">
        <f t="shared" si="70"/>
        <v>0</v>
      </c>
      <c r="P197" s="125">
        <f t="shared" si="71"/>
        <v>0</v>
      </c>
      <c r="Q197" s="124" t="str">
        <f t="shared" si="72"/>
        <v/>
      </c>
      <c r="R197" s="124">
        <f t="shared" si="73"/>
        <v>0</v>
      </c>
      <c r="S197" s="125">
        <f t="shared" si="74"/>
        <v>0</v>
      </c>
      <c r="T197" s="35" t="str">
        <f t="shared" si="75"/>
        <v/>
      </c>
      <c r="V197" s="33">
        <f t="shared" si="76"/>
        <v>123</v>
      </c>
      <c r="W197" s="59">
        <f t="shared" si="65"/>
        <v>0.12195121951219512</v>
      </c>
      <c r="X197" s="57">
        <f t="shared" si="77"/>
        <v>39.364543829268413</v>
      </c>
      <c r="Y197" s="58">
        <f t="shared" si="78"/>
        <v>0</v>
      </c>
      <c r="Z197" s="58">
        <f t="shared" si="79"/>
        <v>0</v>
      </c>
      <c r="AA197" s="58">
        <f t="shared" si="66"/>
        <v>91</v>
      </c>
      <c r="AB197" s="59">
        <f t="shared" si="67"/>
        <v>0</v>
      </c>
      <c r="AC197" s="57">
        <f t="shared" si="80"/>
        <v>36.68161700000006</v>
      </c>
      <c r="AD197" s="58">
        <f t="shared" si="81"/>
        <v>0</v>
      </c>
      <c r="AE197" s="58">
        <f t="shared" si="82"/>
        <v>0</v>
      </c>
      <c r="AF197" s="58">
        <f t="shared" si="68"/>
        <v>32</v>
      </c>
      <c r="AG197" s="58">
        <f t="shared" si="69"/>
        <v>0</v>
      </c>
      <c r="AH197" s="62">
        <f t="shared" si="83"/>
        <v>0</v>
      </c>
      <c r="AI197" s="57">
        <f t="shared" si="84"/>
        <v>36.681616999999747</v>
      </c>
      <c r="AJ197" s="58">
        <f t="shared" si="85"/>
        <v>0</v>
      </c>
      <c r="AL197" s="3" t="str">
        <f t="shared" si="91"/>
        <v/>
      </c>
    </row>
    <row r="198" spans="1:38" ht="14.1" customHeight="1" x14ac:dyDescent="0.2">
      <c r="A198" s="66" t="s">
        <v>79</v>
      </c>
      <c r="B198" s="103" t="s">
        <v>91</v>
      </c>
      <c r="C198" s="26">
        <v>54</v>
      </c>
      <c r="D198" s="26">
        <f t="shared" si="86"/>
        <v>98</v>
      </c>
      <c r="E198" s="26">
        <f t="shared" si="87"/>
        <v>105</v>
      </c>
      <c r="F198" s="104" t="s">
        <v>13</v>
      </c>
      <c r="G198" s="104" t="s">
        <v>14</v>
      </c>
      <c r="H198" s="26">
        <v>6</v>
      </c>
      <c r="I198" s="26">
        <v>0</v>
      </c>
      <c r="J198" s="34">
        <v>0</v>
      </c>
      <c r="L198" s="124">
        <v>1</v>
      </c>
      <c r="M198" s="125">
        <f t="shared" si="63"/>
        <v>0.12195121951219512</v>
      </c>
      <c r="N198" s="124" t="str">
        <f t="shared" si="64"/>
        <v/>
      </c>
      <c r="O198" s="124">
        <f t="shared" si="70"/>
        <v>0</v>
      </c>
      <c r="P198" s="125">
        <f t="shared" si="71"/>
        <v>0</v>
      </c>
      <c r="Q198" s="124" t="str">
        <f t="shared" si="72"/>
        <v/>
      </c>
      <c r="R198" s="124">
        <f t="shared" si="73"/>
        <v>0</v>
      </c>
      <c r="S198" s="125">
        <f t="shared" si="74"/>
        <v>0</v>
      </c>
      <c r="T198" s="35" t="str">
        <f t="shared" si="75"/>
        <v/>
      </c>
      <c r="V198" s="33">
        <f t="shared" si="76"/>
        <v>123</v>
      </c>
      <c r="W198" s="59">
        <f t="shared" si="65"/>
        <v>0.12195121951219512</v>
      </c>
      <c r="X198" s="57">
        <f t="shared" si="77"/>
        <v>39.486495048780611</v>
      </c>
      <c r="Y198" s="58">
        <f t="shared" si="78"/>
        <v>0</v>
      </c>
      <c r="Z198" s="58">
        <f t="shared" si="79"/>
        <v>0</v>
      </c>
      <c r="AA198" s="58">
        <f t="shared" si="66"/>
        <v>91</v>
      </c>
      <c r="AB198" s="59">
        <f t="shared" si="67"/>
        <v>0</v>
      </c>
      <c r="AC198" s="57">
        <f t="shared" si="80"/>
        <v>36.68161700000006</v>
      </c>
      <c r="AD198" s="58">
        <f t="shared" si="81"/>
        <v>0</v>
      </c>
      <c r="AE198" s="58">
        <f t="shared" si="82"/>
        <v>0</v>
      </c>
      <c r="AF198" s="58">
        <f t="shared" si="68"/>
        <v>32</v>
      </c>
      <c r="AG198" s="58">
        <f t="shared" si="69"/>
        <v>0</v>
      </c>
      <c r="AH198" s="62">
        <f t="shared" si="83"/>
        <v>0</v>
      </c>
      <c r="AI198" s="57">
        <f t="shared" si="84"/>
        <v>36.681616999999747</v>
      </c>
      <c r="AJ198" s="58">
        <f t="shared" si="85"/>
        <v>0</v>
      </c>
      <c r="AL198" s="3" t="str">
        <f t="shared" si="91"/>
        <v/>
      </c>
    </row>
    <row r="199" spans="1:38" ht="14.1" customHeight="1" x14ac:dyDescent="0.2">
      <c r="A199" s="66" t="s">
        <v>79</v>
      </c>
      <c r="B199" s="103" t="s">
        <v>91</v>
      </c>
      <c r="C199" s="26">
        <f t="shared" si="90"/>
        <v>55</v>
      </c>
      <c r="D199" s="26">
        <f t="shared" si="86"/>
        <v>99</v>
      </c>
      <c r="E199" s="26">
        <f t="shared" si="87"/>
        <v>106</v>
      </c>
      <c r="F199" s="104" t="s">
        <v>13</v>
      </c>
      <c r="G199" s="104" t="s">
        <v>14</v>
      </c>
      <c r="H199" s="26">
        <v>2</v>
      </c>
      <c r="I199" s="26">
        <v>0</v>
      </c>
      <c r="J199" s="34">
        <v>0</v>
      </c>
      <c r="L199" s="124">
        <v>1</v>
      </c>
      <c r="M199" s="125">
        <f t="shared" si="63"/>
        <v>0.12195121951219512</v>
      </c>
      <c r="N199" s="124" t="str">
        <f t="shared" si="64"/>
        <v/>
      </c>
      <c r="O199" s="124">
        <f t="shared" si="70"/>
        <v>0</v>
      </c>
      <c r="P199" s="125">
        <f t="shared" si="71"/>
        <v>0</v>
      </c>
      <c r="Q199" s="124" t="str">
        <f t="shared" si="72"/>
        <v/>
      </c>
      <c r="R199" s="124">
        <f t="shared" si="73"/>
        <v>0</v>
      </c>
      <c r="S199" s="125">
        <f t="shared" si="74"/>
        <v>0</v>
      </c>
      <c r="T199" s="35" t="str">
        <f t="shared" si="75"/>
        <v/>
      </c>
      <c r="V199" s="33">
        <f t="shared" si="76"/>
        <v>123</v>
      </c>
      <c r="W199" s="59">
        <f t="shared" si="65"/>
        <v>0.12195121951219512</v>
      </c>
      <c r="X199" s="57">
        <f t="shared" si="77"/>
        <v>39.608446268292809</v>
      </c>
      <c r="Y199" s="58">
        <f t="shared" si="78"/>
        <v>0</v>
      </c>
      <c r="Z199" s="58">
        <f t="shared" si="79"/>
        <v>0</v>
      </c>
      <c r="AA199" s="58">
        <f t="shared" si="66"/>
        <v>91</v>
      </c>
      <c r="AB199" s="59">
        <f t="shared" si="67"/>
        <v>0</v>
      </c>
      <c r="AC199" s="57">
        <f t="shared" si="80"/>
        <v>36.68161700000006</v>
      </c>
      <c r="AD199" s="58">
        <f t="shared" si="81"/>
        <v>0</v>
      </c>
      <c r="AE199" s="58">
        <f t="shared" si="82"/>
        <v>0</v>
      </c>
      <c r="AF199" s="58">
        <f t="shared" si="68"/>
        <v>32</v>
      </c>
      <c r="AG199" s="58">
        <f t="shared" si="69"/>
        <v>0</v>
      </c>
      <c r="AH199" s="62">
        <f t="shared" si="83"/>
        <v>0</v>
      </c>
      <c r="AI199" s="57">
        <f t="shared" si="84"/>
        <v>36.681616999999747</v>
      </c>
      <c r="AJ199" s="58">
        <f t="shared" si="85"/>
        <v>0</v>
      </c>
      <c r="AL199" s="3" t="str">
        <f t="shared" si="91"/>
        <v/>
      </c>
    </row>
    <row r="200" spans="1:38" ht="14.1" customHeight="1" x14ac:dyDescent="0.2">
      <c r="A200" s="66" t="s">
        <v>79</v>
      </c>
      <c r="B200" s="103" t="s">
        <v>91</v>
      </c>
      <c r="C200" s="26">
        <f t="shared" si="90"/>
        <v>56</v>
      </c>
      <c r="D200" s="26">
        <f t="shared" si="86"/>
        <v>100</v>
      </c>
      <c r="E200" s="26">
        <f t="shared" si="87"/>
        <v>107</v>
      </c>
      <c r="F200" s="104" t="s">
        <v>13</v>
      </c>
      <c r="G200" s="104" t="s">
        <v>14</v>
      </c>
      <c r="H200" s="26">
        <v>1</v>
      </c>
      <c r="I200" s="26">
        <v>0</v>
      </c>
      <c r="J200" s="34">
        <v>0</v>
      </c>
      <c r="L200" s="124">
        <v>1</v>
      </c>
      <c r="M200" s="125">
        <f t="shared" si="63"/>
        <v>0.12195121951219512</v>
      </c>
      <c r="N200" s="124" t="str">
        <f t="shared" si="64"/>
        <v/>
      </c>
      <c r="O200" s="124">
        <f t="shared" si="70"/>
        <v>0</v>
      </c>
      <c r="P200" s="125">
        <f t="shared" si="71"/>
        <v>0</v>
      </c>
      <c r="Q200" s="124" t="str">
        <f t="shared" si="72"/>
        <v/>
      </c>
      <c r="R200" s="124">
        <f t="shared" si="73"/>
        <v>0</v>
      </c>
      <c r="S200" s="125">
        <f t="shared" si="74"/>
        <v>0</v>
      </c>
      <c r="T200" s="35" t="str">
        <f t="shared" si="75"/>
        <v/>
      </c>
      <c r="V200" s="33">
        <f t="shared" si="76"/>
        <v>123</v>
      </c>
      <c r="W200" s="59">
        <f t="shared" si="65"/>
        <v>0.12195121951219512</v>
      </c>
      <c r="X200" s="57">
        <f t="shared" si="77"/>
        <v>39.730397487805007</v>
      </c>
      <c r="Y200" s="58">
        <f t="shared" si="78"/>
        <v>0</v>
      </c>
      <c r="Z200" s="58">
        <f t="shared" si="79"/>
        <v>0</v>
      </c>
      <c r="AA200" s="58">
        <f t="shared" si="66"/>
        <v>91</v>
      </c>
      <c r="AB200" s="59">
        <f t="shared" si="67"/>
        <v>0</v>
      </c>
      <c r="AC200" s="57">
        <f t="shared" si="80"/>
        <v>36.68161700000006</v>
      </c>
      <c r="AD200" s="58">
        <f t="shared" si="81"/>
        <v>0</v>
      </c>
      <c r="AE200" s="58">
        <f t="shared" si="82"/>
        <v>0</v>
      </c>
      <c r="AF200" s="58">
        <f t="shared" si="68"/>
        <v>32</v>
      </c>
      <c r="AG200" s="58">
        <f t="shared" si="69"/>
        <v>0</v>
      </c>
      <c r="AH200" s="62">
        <f t="shared" si="83"/>
        <v>0</v>
      </c>
      <c r="AI200" s="57">
        <f t="shared" si="84"/>
        <v>36.681616999999747</v>
      </c>
      <c r="AJ200" s="58">
        <f t="shared" si="85"/>
        <v>0</v>
      </c>
      <c r="AL200" s="3" t="str">
        <f t="shared" si="91"/>
        <v/>
      </c>
    </row>
    <row r="201" spans="1:38" ht="14.1" customHeight="1" x14ac:dyDescent="0.2">
      <c r="A201" s="66" t="s">
        <v>79</v>
      </c>
      <c r="B201" s="103" t="s">
        <v>91</v>
      </c>
      <c r="C201" s="26">
        <f t="shared" si="90"/>
        <v>57</v>
      </c>
      <c r="D201" s="26">
        <f t="shared" si="86"/>
        <v>101</v>
      </c>
      <c r="E201" s="26">
        <f t="shared" si="87"/>
        <v>108</v>
      </c>
      <c r="F201" s="104" t="s">
        <v>13</v>
      </c>
      <c r="G201" s="104" t="s">
        <v>14</v>
      </c>
      <c r="H201" s="26">
        <v>6</v>
      </c>
      <c r="I201" s="26">
        <v>0</v>
      </c>
      <c r="J201" s="34">
        <v>0</v>
      </c>
      <c r="L201" s="124">
        <v>1</v>
      </c>
      <c r="M201" s="125">
        <f t="shared" ref="M201:M216" si="92">+W201</f>
        <v>0.12195121951219512</v>
      </c>
      <c r="N201" s="124" t="str">
        <f t="shared" ref="N201:N216" si="93">+IF(Y201=1,Y201,"")</f>
        <v/>
      </c>
      <c r="O201" s="124">
        <f t="shared" si="70"/>
        <v>0</v>
      </c>
      <c r="P201" s="125">
        <f t="shared" si="71"/>
        <v>0</v>
      </c>
      <c r="Q201" s="124" t="str">
        <f t="shared" si="72"/>
        <v/>
      </c>
      <c r="R201" s="124">
        <f t="shared" si="73"/>
        <v>0</v>
      </c>
      <c r="S201" s="125">
        <f t="shared" si="74"/>
        <v>0</v>
      </c>
      <c r="T201" s="35" t="str">
        <f t="shared" si="75"/>
        <v/>
      </c>
      <c r="V201" s="33">
        <f t="shared" si="76"/>
        <v>123</v>
      </c>
      <c r="W201" s="59">
        <f t="shared" ref="W201:W216" si="94">+MIN(1,$D$5/V201)</f>
        <v>0.12195121951219512</v>
      </c>
      <c r="X201" s="57">
        <f t="shared" si="77"/>
        <v>39.852348707317205</v>
      </c>
      <c r="Y201" s="58">
        <f t="shared" si="78"/>
        <v>0</v>
      </c>
      <c r="Z201" s="58">
        <f t="shared" si="79"/>
        <v>0</v>
      </c>
      <c r="AA201" s="58">
        <f t="shared" ref="AA201:AA216" si="95">IF(B201=B200,AA200,COUNTIFS(B:B,B201,I:I,"&gt;0"))</f>
        <v>91</v>
      </c>
      <c r="AB201" s="59">
        <f t="shared" ref="AB201:AB216" si="96">+I201*MIN(1,$D$5/AA201)</f>
        <v>0</v>
      </c>
      <c r="AC201" s="57">
        <f t="shared" si="80"/>
        <v>36.68161700000006</v>
      </c>
      <c r="AD201" s="58">
        <f t="shared" si="81"/>
        <v>0</v>
      </c>
      <c r="AE201" s="58">
        <f t="shared" si="82"/>
        <v>0</v>
      </c>
      <c r="AF201" s="58">
        <f t="shared" ref="AF201:AF216" si="97">+COUNTIFS(B:B,B201,AE:AE,AE201)</f>
        <v>32</v>
      </c>
      <c r="AG201" s="58">
        <f t="shared" ref="AG201:AG216" si="98">IF(OR(AF201=0,AE201=0),0,IF(AE201=2,ROUND(MIN($D$5*(AF201^$F$5)/(AF201^$F$5+(AA201-AF201)^$F$5),AF201),0),IF(AF201=0,0,MIN($D$5,AA201)-IF(AA201=AF201,0,ROUND(MIN((AE201&gt;0)*$D$5*((AA201-AF201)^$F$5)/((AA201-AF201)^$F$5+AF201^$F$5),AA201-AF201),0)))))</f>
        <v>0</v>
      </c>
      <c r="AH201" s="62">
        <f t="shared" si="83"/>
        <v>0</v>
      </c>
      <c r="AI201" s="57">
        <f t="shared" si="84"/>
        <v>36.681616999999747</v>
      </c>
      <c r="AJ201" s="58">
        <f t="shared" si="85"/>
        <v>0</v>
      </c>
      <c r="AL201" s="3" t="str">
        <f t="shared" si="91"/>
        <v/>
      </c>
    </row>
    <row r="202" spans="1:38" ht="14.1" customHeight="1" x14ac:dyDescent="0.2">
      <c r="A202" s="66" t="s">
        <v>79</v>
      </c>
      <c r="B202" s="103" t="s">
        <v>91</v>
      </c>
      <c r="C202" s="26">
        <v>57</v>
      </c>
      <c r="D202" s="26">
        <f t="shared" si="86"/>
        <v>102</v>
      </c>
      <c r="E202" s="26">
        <f t="shared" si="87"/>
        <v>109</v>
      </c>
      <c r="F202" s="104" t="s">
        <v>13</v>
      </c>
      <c r="G202" s="104" t="s">
        <v>14</v>
      </c>
      <c r="H202" s="26">
        <v>6</v>
      </c>
      <c r="I202" s="26">
        <v>0</v>
      </c>
      <c r="J202" s="34">
        <v>0</v>
      </c>
      <c r="L202" s="124">
        <v>1</v>
      </c>
      <c r="M202" s="125">
        <f t="shared" si="92"/>
        <v>0.12195121951219512</v>
      </c>
      <c r="N202" s="124" t="str">
        <f t="shared" si="93"/>
        <v/>
      </c>
      <c r="O202" s="124">
        <f t="shared" ref="O202:O216" si="99">+Z202</f>
        <v>0</v>
      </c>
      <c r="P202" s="125">
        <f t="shared" ref="P202:P216" si="100">+AB202</f>
        <v>0</v>
      </c>
      <c r="Q202" s="124" t="str">
        <f t="shared" ref="Q202:Q216" si="101">IF(AD202=1,AD202,"")</f>
        <v/>
      </c>
      <c r="R202" s="124">
        <f t="shared" ref="R202:R216" si="102">+AE202</f>
        <v>0</v>
      </c>
      <c r="S202" s="125">
        <f t="shared" ref="S202:S216" si="103">+AH202</f>
        <v>0</v>
      </c>
      <c r="T202" s="35" t="str">
        <f t="shared" ref="T202:T216" si="104">IF(AJ202=1,AJ202,"")</f>
        <v/>
      </c>
      <c r="V202" s="33">
        <f t="shared" ref="V202:V216" si="105">+IF(B202=B201,V201,COUNTIFS(B:B,B202,H:H,"&gt;0"))</f>
        <v>123</v>
      </c>
      <c r="W202" s="59">
        <f t="shared" si="94"/>
        <v>0.12195121951219512</v>
      </c>
      <c r="X202" s="57">
        <f t="shared" ref="X202:X216" si="106">+W202+X201</f>
        <v>39.974299926829403</v>
      </c>
      <c r="Y202" s="58">
        <f t="shared" ref="Y202:Y216" si="107">+INT(X202)-INT(X201)</f>
        <v>0</v>
      </c>
      <c r="Z202" s="58">
        <f t="shared" ref="Z202:Z216" si="108">1*(I202&gt;0)</f>
        <v>0</v>
      </c>
      <c r="AA202" s="58">
        <f t="shared" si="95"/>
        <v>91</v>
      </c>
      <c r="AB202" s="59">
        <f t="shared" si="96"/>
        <v>0</v>
      </c>
      <c r="AC202" s="57">
        <f t="shared" ref="AC202:AC216" si="109">+AB202+AC201</f>
        <v>36.68161700000006</v>
      </c>
      <c r="AD202" s="58">
        <f t="shared" ref="AD202:AD216" si="110">+INT(AC202)-INT(AC201)</f>
        <v>0</v>
      </c>
      <c r="AE202" s="58">
        <f t="shared" ref="AE202:AE216" si="111">+(J202&gt;0)+(I202&gt;0)</f>
        <v>0</v>
      </c>
      <c r="AF202" s="58">
        <f t="shared" si="97"/>
        <v>32</v>
      </c>
      <c r="AG202" s="58">
        <f t="shared" si="98"/>
        <v>0</v>
      </c>
      <c r="AH202" s="62">
        <f t="shared" ref="AH202:AH216" si="112">+MIN(1,AG202/AF202)</f>
        <v>0</v>
      </c>
      <c r="AI202" s="57">
        <f t="shared" ref="AI202:AI216" si="113">+AH202+AI201</f>
        <v>36.681616999999747</v>
      </c>
      <c r="AJ202" s="58">
        <f t="shared" ref="AJ202:AJ216" si="114">+INT(AI202)-INT(AI201)</f>
        <v>0</v>
      </c>
      <c r="AL202" s="3" t="str">
        <f t="shared" si="91"/>
        <v/>
      </c>
    </row>
    <row r="203" spans="1:38" ht="14.1" customHeight="1" x14ac:dyDescent="0.2">
      <c r="A203" s="66" t="s">
        <v>79</v>
      </c>
      <c r="B203" s="103" t="s">
        <v>91</v>
      </c>
      <c r="C203" s="26">
        <v>57</v>
      </c>
      <c r="D203" s="26">
        <f t="shared" ref="D203:D216" si="115">1+D202</f>
        <v>103</v>
      </c>
      <c r="E203" s="26">
        <f t="shared" ref="E203:E216" si="116">1+E202</f>
        <v>110</v>
      </c>
      <c r="F203" s="104" t="s">
        <v>13</v>
      </c>
      <c r="G203" s="104" t="s">
        <v>14</v>
      </c>
      <c r="H203" s="26">
        <v>3</v>
      </c>
      <c r="I203" s="26">
        <v>0</v>
      </c>
      <c r="J203" s="34">
        <v>0</v>
      </c>
      <c r="L203" s="124">
        <v>1</v>
      </c>
      <c r="M203" s="125">
        <f t="shared" si="92"/>
        <v>0.12195121951219512</v>
      </c>
      <c r="N203" s="124">
        <f t="shared" si="93"/>
        <v>1</v>
      </c>
      <c r="O203" s="124">
        <f t="shared" si="99"/>
        <v>0</v>
      </c>
      <c r="P203" s="125">
        <f t="shared" si="100"/>
        <v>0</v>
      </c>
      <c r="Q203" s="124" t="str">
        <f t="shared" si="101"/>
        <v/>
      </c>
      <c r="R203" s="124">
        <f t="shared" si="102"/>
        <v>0</v>
      </c>
      <c r="S203" s="125">
        <f t="shared" si="103"/>
        <v>0</v>
      </c>
      <c r="T203" s="35" t="str">
        <f t="shared" si="104"/>
        <v/>
      </c>
      <c r="V203" s="33">
        <f t="shared" si="105"/>
        <v>123</v>
      </c>
      <c r="W203" s="59">
        <f t="shared" si="94"/>
        <v>0.12195121951219512</v>
      </c>
      <c r="X203" s="57">
        <f t="shared" si="106"/>
        <v>40.096251146341601</v>
      </c>
      <c r="Y203" s="58">
        <f t="shared" si="107"/>
        <v>1</v>
      </c>
      <c r="Z203" s="58">
        <f t="shared" si="108"/>
        <v>0</v>
      </c>
      <c r="AA203" s="58">
        <f t="shared" si="95"/>
        <v>91</v>
      </c>
      <c r="AB203" s="59">
        <f t="shared" si="96"/>
        <v>0</v>
      </c>
      <c r="AC203" s="57">
        <f t="shared" si="109"/>
        <v>36.68161700000006</v>
      </c>
      <c r="AD203" s="58">
        <f t="shared" si="110"/>
        <v>0</v>
      </c>
      <c r="AE203" s="58">
        <f t="shared" si="111"/>
        <v>0</v>
      </c>
      <c r="AF203" s="58">
        <f t="shared" si="97"/>
        <v>32</v>
      </c>
      <c r="AG203" s="58">
        <f t="shared" si="98"/>
        <v>0</v>
      </c>
      <c r="AH203" s="62">
        <f t="shared" si="112"/>
        <v>0</v>
      </c>
      <c r="AI203" s="57">
        <f t="shared" si="113"/>
        <v>36.681616999999747</v>
      </c>
      <c r="AJ203" s="58">
        <f t="shared" si="114"/>
        <v>0</v>
      </c>
      <c r="AL203" s="3" t="str">
        <f t="shared" si="91"/>
        <v/>
      </c>
    </row>
    <row r="204" spans="1:38" ht="14.1" customHeight="1" x14ac:dyDescent="0.2">
      <c r="A204" s="66" t="s">
        <v>79</v>
      </c>
      <c r="B204" s="103" t="s">
        <v>91</v>
      </c>
      <c r="C204" s="26">
        <v>57</v>
      </c>
      <c r="D204" s="26">
        <f t="shared" si="115"/>
        <v>104</v>
      </c>
      <c r="E204" s="26">
        <f t="shared" si="116"/>
        <v>111</v>
      </c>
      <c r="F204" s="104" t="s">
        <v>13</v>
      </c>
      <c r="G204" s="104" t="s">
        <v>14</v>
      </c>
      <c r="H204" s="26">
        <v>2</v>
      </c>
      <c r="I204" s="26">
        <v>0</v>
      </c>
      <c r="J204" s="34">
        <v>0</v>
      </c>
      <c r="L204" s="124">
        <v>1</v>
      </c>
      <c r="M204" s="125">
        <f t="shared" si="92"/>
        <v>0.12195121951219512</v>
      </c>
      <c r="N204" s="124" t="str">
        <f t="shared" si="93"/>
        <v/>
      </c>
      <c r="O204" s="124">
        <f t="shared" si="99"/>
        <v>0</v>
      </c>
      <c r="P204" s="125">
        <f t="shared" si="100"/>
        <v>0</v>
      </c>
      <c r="Q204" s="124" t="str">
        <f t="shared" si="101"/>
        <v/>
      </c>
      <c r="R204" s="124">
        <f t="shared" si="102"/>
        <v>0</v>
      </c>
      <c r="S204" s="125">
        <f t="shared" si="103"/>
        <v>0</v>
      </c>
      <c r="T204" s="35" t="str">
        <f t="shared" si="104"/>
        <v/>
      </c>
      <c r="V204" s="33">
        <f t="shared" si="105"/>
        <v>123</v>
      </c>
      <c r="W204" s="59">
        <f t="shared" si="94"/>
        <v>0.12195121951219512</v>
      </c>
      <c r="X204" s="57">
        <f t="shared" si="106"/>
        <v>40.218202365853799</v>
      </c>
      <c r="Y204" s="58">
        <f t="shared" si="107"/>
        <v>0</v>
      </c>
      <c r="Z204" s="58">
        <f t="shared" si="108"/>
        <v>0</v>
      </c>
      <c r="AA204" s="58">
        <f t="shared" si="95"/>
        <v>91</v>
      </c>
      <c r="AB204" s="59">
        <f t="shared" si="96"/>
        <v>0</v>
      </c>
      <c r="AC204" s="57">
        <f t="shared" si="109"/>
        <v>36.68161700000006</v>
      </c>
      <c r="AD204" s="58">
        <f t="shared" si="110"/>
        <v>0</v>
      </c>
      <c r="AE204" s="58">
        <f t="shared" si="111"/>
        <v>0</v>
      </c>
      <c r="AF204" s="58">
        <f t="shared" si="97"/>
        <v>32</v>
      </c>
      <c r="AG204" s="58">
        <f t="shared" si="98"/>
        <v>0</v>
      </c>
      <c r="AH204" s="62">
        <f t="shared" si="112"/>
        <v>0</v>
      </c>
      <c r="AI204" s="57">
        <f t="shared" si="113"/>
        <v>36.681616999999747</v>
      </c>
      <c r="AJ204" s="58">
        <f t="shared" si="114"/>
        <v>0</v>
      </c>
      <c r="AL204" s="3" t="str">
        <f t="shared" si="91"/>
        <v/>
      </c>
    </row>
    <row r="205" spans="1:38" ht="14.1" customHeight="1" x14ac:dyDescent="0.2">
      <c r="A205" s="66" t="s">
        <v>79</v>
      </c>
      <c r="B205" s="103" t="s">
        <v>91</v>
      </c>
      <c r="C205" s="26">
        <v>57</v>
      </c>
      <c r="D205" s="26">
        <f t="shared" si="115"/>
        <v>105</v>
      </c>
      <c r="E205" s="26">
        <f t="shared" si="116"/>
        <v>112</v>
      </c>
      <c r="F205" s="104" t="s">
        <v>13</v>
      </c>
      <c r="G205" s="104" t="s">
        <v>14</v>
      </c>
      <c r="H205" s="26">
        <v>6</v>
      </c>
      <c r="I205" s="26">
        <v>0</v>
      </c>
      <c r="J205" s="34">
        <v>0</v>
      </c>
      <c r="L205" s="124">
        <v>1</v>
      </c>
      <c r="M205" s="125">
        <f t="shared" si="92"/>
        <v>0.12195121951219512</v>
      </c>
      <c r="N205" s="124" t="str">
        <f t="shared" si="93"/>
        <v/>
      </c>
      <c r="O205" s="124">
        <f t="shared" si="99"/>
        <v>0</v>
      </c>
      <c r="P205" s="125">
        <f t="shared" si="100"/>
        <v>0</v>
      </c>
      <c r="Q205" s="124" t="str">
        <f t="shared" si="101"/>
        <v/>
      </c>
      <c r="R205" s="124">
        <f t="shared" si="102"/>
        <v>0</v>
      </c>
      <c r="S205" s="125">
        <f t="shared" si="103"/>
        <v>0</v>
      </c>
      <c r="T205" s="35" t="str">
        <f t="shared" si="104"/>
        <v/>
      </c>
      <c r="V205" s="33">
        <f t="shared" si="105"/>
        <v>123</v>
      </c>
      <c r="W205" s="59">
        <f t="shared" si="94"/>
        <v>0.12195121951219512</v>
      </c>
      <c r="X205" s="57">
        <f t="shared" si="106"/>
        <v>40.340153585365996</v>
      </c>
      <c r="Y205" s="58">
        <f t="shared" si="107"/>
        <v>0</v>
      </c>
      <c r="Z205" s="58">
        <f t="shared" si="108"/>
        <v>0</v>
      </c>
      <c r="AA205" s="58">
        <f t="shared" si="95"/>
        <v>91</v>
      </c>
      <c r="AB205" s="59">
        <f t="shared" si="96"/>
        <v>0</v>
      </c>
      <c r="AC205" s="57">
        <f t="shared" si="109"/>
        <v>36.68161700000006</v>
      </c>
      <c r="AD205" s="58">
        <f t="shared" si="110"/>
        <v>0</v>
      </c>
      <c r="AE205" s="58">
        <f t="shared" si="111"/>
        <v>0</v>
      </c>
      <c r="AF205" s="58">
        <f t="shared" si="97"/>
        <v>32</v>
      </c>
      <c r="AG205" s="58">
        <f t="shared" si="98"/>
        <v>0</v>
      </c>
      <c r="AH205" s="62">
        <f t="shared" si="112"/>
        <v>0</v>
      </c>
      <c r="AI205" s="57">
        <f t="shared" si="113"/>
        <v>36.681616999999747</v>
      </c>
      <c r="AJ205" s="58">
        <f t="shared" si="114"/>
        <v>0</v>
      </c>
      <c r="AL205" s="3" t="str">
        <f t="shared" si="91"/>
        <v/>
      </c>
    </row>
    <row r="206" spans="1:38" ht="14.1" customHeight="1" x14ac:dyDescent="0.2">
      <c r="A206" s="66" t="s">
        <v>79</v>
      </c>
      <c r="B206" s="103" t="s">
        <v>91</v>
      </c>
      <c r="C206" s="26">
        <f t="shared" ref="C206:C210" si="117">+C205+1</f>
        <v>58</v>
      </c>
      <c r="D206" s="26">
        <f t="shared" si="115"/>
        <v>106</v>
      </c>
      <c r="E206" s="26">
        <f t="shared" si="116"/>
        <v>113</v>
      </c>
      <c r="F206" s="104" t="s">
        <v>13</v>
      </c>
      <c r="G206" s="104" t="s">
        <v>14</v>
      </c>
      <c r="H206" s="26">
        <v>1</v>
      </c>
      <c r="I206" s="26">
        <v>0</v>
      </c>
      <c r="J206" s="34">
        <v>0</v>
      </c>
      <c r="L206" s="124">
        <v>1</v>
      </c>
      <c r="M206" s="125">
        <f t="shared" si="92"/>
        <v>0.12195121951219512</v>
      </c>
      <c r="N206" s="124" t="str">
        <f t="shared" si="93"/>
        <v/>
      </c>
      <c r="O206" s="124">
        <f t="shared" si="99"/>
        <v>0</v>
      </c>
      <c r="P206" s="125">
        <f t="shared" si="100"/>
        <v>0</v>
      </c>
      <c r="Q206" s="124" t="str">
        <f t="shared" si="101"/>
        <v/>
      </c>
      <c r="R206" s="124">
        <f t="shared" si="102"/>
        <v>0</v>
      </c>
      <c r="S206" s="125">
        <f t="shared" si="103"/>
        <v>0</v>
      </c>
      <c r="T206" s="35" t="str">
        <f t="shared" si="104"/>
        <v/>
      </c>
      <c r="V206" s="33">
        <f t="shared" si="105"/>
        <v>123</v>
      </c>
      <c r="W206" s="59">
        <f t="shared" si="94"/>
        <v>0.12195121951219512</v>
      </c>
      <c r="X206" s="57">
        <f t="shared" si="106"/>
        <v>40.462104804878194</v>
      </c>
      <c r="Y206" s="58">
        <f t="shared" si="107"/>
        <v>0</v>
      </c>
      <c r="Z206" s="58">
        <f t="shared" si="108"/>
        <v>0</v>
      </c>
      <c r="AA206" s="58">
        <f t="shared" si="95"/>
        <v>91</v>
      </c>
      <c r="AB206" s="59">
        <f t="shared" si="96"/>
        <v>0</v>
      </c>
      <c r="AC206" s="57">
        <f t="shared" si="109"/>
        <v>36.68161700000006</v>
      </c>
      <c r="AD206" s="58">
        <f t="shared" si="110"/>
        <v>0</v>
      </c>
      <c r="AE206" s="58">
        <f t="shared" si="111"/>
        <v>0</v>
      </c>
      <c r="AF206" s="58">
        <f t="shared" si="97"/>
        <v>32</v>
      </c>
      <c r="AG206" s="58">
        <f t="shared" si="98"/>
        <v>0</v>
      </c>
      <c r="AH206" s="62">
        <f t="shared" si="112"/>
        <v>0</v>
      </c>
      <c r="AI206" s="57">
        <f t="shared" si="113"/>
        <v>36.681616999999747</v>
      </c>
      <c r="AJ206" s="58">
        <f t="shared" si="114"/>
        <v>0</v>
      </c>
      <c r="AL206" s="3" t="str">
        <f t="shared" si="91"/>
        <v/>
      </c>
    </row>
    <row r="207" spans="1:38" ht="14.1" customHeight="1" x14ac:dyDescent="0.2">
      <c r="A207" s="66" t="s">
        <v>79</v>
      </c>
      <c r="B207" s="103" t="s">
        <v>91</v>
      </c>
      <c r="C207" s="26">
        <v>58</v>
      </c>
      <c r="D207" s="26">
        <f t="shared" si="115"/>
        <v>107</v>
      </c>
      <c r="E207" s="26">
        <f t="shared" si="116"/>
        <v>114</v>
      </c>
      <c r="F207" s="104" t="s">
        <v>13</v>
      </c>
      <c r="G207" s="104" t="s">
        <v>14</v>
      </c>
      <c r="H207" s="26">
        <v>3</v>
      </c>
      <c r="I207" s="26">
        <v>0</v>
      </c>
      <c r="J207" s="34">
        <v>0</v>
      </c>
      <c r="L207" s="124">
        <v>1</v>
      </c>
      <c r="M207" s="125">
        <f t="shared" si="92"/>
        <v>0.12195121951219512</v>
      </c>
      <c r="N207" s="124" t="str">
        <f t="shared" si="93"/>
        <v/>
      </c>
      <c r="O207" s="124">
        <f t="shared" si="99"/>
        <v>0</v>
      </c>
      <c r="P207" s="125">
        <f t="shared" si="100"/>
        <v>0</v>
      </c>
      <c r="Q207" s="124" t="str">
        <f t="shared" si="101"/>
        <v/>
      </c>
      <c r="R207" s="124">
        <f t="shared" si="102"/>
        <v>0</v>
      </c>
      <c r="S207" s="125">
        <f t="shared" si="103"/>
        <v>0</v>
      </c>
      <c r="T207" s="35" t="str">
        <f t="shared" si="104"/>
        <v/>
      </c>
      <c r="V207" s="33">
        <f t="shared" si="105"/>
        <v>123</v>
      </c>
      <c r="W207" s="59">
        <f t="shared" si="94"/>
        <v>0.12195121951219512</v>
      </c>
      <c r="X207" s="57">
        <f t="shared" si="106"/>
        <v>40.584056024390392</v>
      </c>
      <c r="Y207" s="58">
        <f t="shared" si="107"/>
        <v>0</v>
      </c>
      <c r="Z207" s="58">
        <f t="shared" si="108"/>
        <v>0</v>
      </c>
      <c r="AA207" s="58">
        <f t="shared" si="95"/>
        <v>91</v>
      </c>
      <c r="AB207" s="59">
        <f t="shared" si="96"/>
        <v>0</v>
      </c>
      <c r="AC207" s="57">
        <f t="shared" si="109"/>
        <v>36.68161700000006</v>
      </c>
      <c r="AD207" s="58">
        <f t="shared" si="110"/>
        <v>0</v>
      </c>
      <c r="AE207" s="58">
        <f t="shared" si="111"/>
        <v>0</v>
      </c>
      <c r="AF207" s="58">
        <f t="shared" si="97"/>
        <v>32</v>
      </c>
      <c r="AG207" s="58">
        <f t="shared" si="98"/>
        <v>0</v>
      </c>
      <c r="AH207" s="62">
        <f t="shared" si="112"/>
        <v>0</v>
      </c>
      <c r="AI207" s="57">
        <f t="shared" si="113"/>
        <v>36.681616999999747</v>
      </c>
      <c r="AJ207" s="58">
        <f t="shared" si="114"/>
        <v>0</v>
      </c>
      <c r="AL207" s="3" t="str">
        <f t="shared" si="91"/>
        <v/>
      </c>
    </row>
    <row r="208" spans="1:38" ht="14.1" customHeight="1" x14ac:dyDescent="0.2">
      <c r="A208" s="66" t="s">
        <v>79</v>
      </c>
      <c r="B208" s="103" t="s">
        <v>91</v>
      </c>
      <c r="C208" s="26">
        <v>58</v>
      </c>
      <c r="D208" s="26">
        <f t="shared" si="115"/>
        <v>108</v>
      </c>
      <c r="E208" s="26">
        <f t="shared" si="116"/>
        <v>115</v>
      </c>
      <c r="F208" s="104" t="s">
        <v>13</v>
      </c>
      <c r="G208" s="104" t="s">
        <v>14</v>
      </c>
      <c r="H208" s="26">
        <v>4</v>
      </c>
      <c r="I208" s="26">
        <v>0</v>
      </c>
      <c r="J208" s="34">
        <v>0</v>
      </c>
      <c r="L208" s="124">
        <v>1</v>
      </c>
      <c r="M208" s="125">
        <f t="shared" si="92"/>
        <v>0.12195121951219512</v>
      </c>
      <c r="N208" s="124" t="str">
        <f t="shared" si="93"/>
        <v/>
      </c>
      <c r="O208" s="124">
        <f t="shared" si="99"/>
        <v>0</v>
      </c>
      <c r="P208" s="125">
        <f t="shared" si="100"/>
        <v>0</v>
      </c>
      <c r="Q208" s="124" t="str">
        <f t="shared" si="101"/>
        <v/>
      </c>
      <c r="R208" s="124">
        <f t="shared" si="102"/>
        <v>0</v>
      </c>
      <c r="S208" s="125">
        <f t="shared" si="103"/>
        <v>0</v>
      </c>
      <c r="T208" s="35" t="str">
        <f t="shared" si="104"/>
        <v/>
      </c>
      <c r="V208" s="33">
        <f t="shared" si="105"/>
        <v>123</v>
      </c>
      <c r="W208" s="59">
        <f t="shared" si="94"/>
        <v>0.12195121951219512</v>
      </c>
      <c r="X208" s="57">
        <f t="shared" si="106"/>
        <v>40.70600724390259</v>
      </c>
      <c r="Y208" s="58">
        <f t="shared" si="107"/>
        <v>0</v>
      </c>
      <c r="Z208" s="58">
        <f t="shared" si="108"/>
        <v>0</v>
      </c>
      <c r="AA208" s="58">
        <f t="shared" si="95"/>
        <v>91</v>
      </c>
      <c r="AB208" s="59">
        <f t="shared" si="96"/>
        <v>0</v>
      </c>
      <c r="AC208" s="57">
        <f t="shared" si="109"/>
        <v>36.68161700000006</v>
      </c>
      <c r="AD208" s="58">
        <f t="shared" si="110"/>
        <v>0</v>
      </c>
      <c r="AE208" s="58">
        <f t="shared" si="111"/>
        <v>0</v>
      </c>
      <c r="AF208" s="58">
        <f t="shared" si="97"/>
        <v>32</v>
      </c>
      <c r="AG208" s="58">
        <f t="shared" si="98"/>
        <v>0</v>
      </c>
      <c r="AH208" s="62">
        <f t="shared" si="112"/>
        <v>0</v>
      </c>
      <c r="AI208" s="57">
        <f t="shared" si="113"/>
        <v>36.681616999999747</v>
      </c>
      <c r="AJ208" s="58">
        <f t="shared" si="114"/>
        <v>0</v>
      </c>
      <c r="AL208" s="3" t="str">
        <f t="shared" si="91"/>
        <v/>
      </c>
    </row>
    <row r="209" spans="1:38" ht="14.1" customHeight="1" x14ac:dyDescent="0.2">
      <c r="A209" s="66" t="s">
        <v>79</v>
      </c>
      <c r="B209" s="103" t="s">
        <v>91</v>
      </c>
      <c r="C209" s="26">
        <f t="shared" si="117"/>
        <v>59</v>
      </c>
      <c r="D209" s="26">
        <f t="shared" si="115"/>
        <v>109</v>
      </c>
      <c r="E209" s="26">
        <f t="shared" si="116"/>
        <v>116</v>
      </c>
      <c r="F209" s="104" t="s">
        <v>13</v>
      </c>
      <c r="G209" s="104" t="s">
        <v>14</v>
      </c>
      <c r="H209" s="26">
        <v>5</v>
      </c>
      <c r="I209" s="26">
        <v>0</v>
      </c>
      <c r="J209" s="34">
        <v>0</v>
      </c>
      <c r="L209" s="124">
        <v>1</v>
      </c>
      <c r="M209" s="125">
        <f t="shared" si="92"/>
        <v>0.12195121951219512</v>
      </c>
      <c r="N209" s="124" t="str">
        <f t="shared" si="93"/>
        <v/>
      </c>
      <c r="O209" s="124">
        <f t="shared" si="99"/>
        <v>0</v>
      </c>
      <c r="P209" s="125">
        <f t="shared" si="100"/>
        <v>0</v>
      </c>
      <c r="Q209" s="124" t="str">
        <f t="shared" si="101"/>
        <v/>
      </c>
      <c r="R209" s="124">
        <f t="shared" si="102"/>
        <v>0</v>
      </c>
      <c r="S209" s="125">
        <f t="shared" si="103"/>
        <v>0</v>
      </c>
      <c r="T209" s="35" t="str">
        <f t="shared" si="104"/>
        <v/>
      </c>
      <c r="V209" s="33">
        <f t="shared" si="105"/>
        <v>123</v>
      </c>
      <c r="W209" s="59">
        <f t="shared" si="94"/>
        <v>0.12195121951219512</v>
      </c>
      <c r="X209" s="57">
        <f t="shared" si="106"/>
        <v>40.827958463414788</v>
      </c>
      <c r="Y209" s="58">
        <f t="shared" si="107"/>
        <v>0</v>
      </c>
      <c r="Z209" s="58">
        <f t="shared" si="108"/>
        <v>0</v>
      </c>
      <c r="AA209" s="58">
        <f t="shared" si="95"/>
        <v>91</v>
      </c>
      <c r="AB209" s="59">
        <f t="shared" si="96"/>
        <v>0</v>
      </c>
      <c r="AC209" s="57">
        <f t="shared" si="109"/>
        <v>36.68161700000006</v>
      </c>
      <c r="AD209" s="58">
        <f t="shared" si="110"/>
        <v>0</v>
      </c>
      <c r="AE209" s="58">
        <f t="shared" si="111"/>
        <v>0</v>
      </c>
      <c r="AF209" s="58">
        <f t="shared" si="97"/>
        <v>32</v>
      </c>
      <c r="AG209" s="58">
        <f t="shared" si="98"/>
        <v>0</v>
      </c>
      <c r="AH209" s="62">
        <f t="shared" si="112"/>
        <v>0</v>
      </c>
      <c r="AI209" s="57">
        <f t="shared" si="113"/>
        <v>36.681616999999747</v>
      </c>
      <c r="AJ209" s="58">
        <f t="shared" si="114"/>
        <v>0</v>
      </c>
      <c r="AL209" s="3" t="str">
        <f t="shared" si="91"/>
        <v/>
      </c>
    </row>
    <row r="210" spans="1:38" ht="14.1" customHeight="1" x14ac:dyDescent="0.2">
      <c r="A210" s="66" t="s">
        <v>79</v>
      </c>
      <c r="B210" s="103" t="s">
        <v>91</v>
      </c>
      <c r="C210" s="26">
        <f t="shared" si="117"/>
        <v>60</v>
      </c>
      <c r="D210" s="26">
        <f t="shared" si="115"/>
        <v>110</v>
      </c>
      <c r="E210" s="26">
        <f t="shared" si="116"/>
        <v>117</v>
      </c>
      <c r="F210" s="104" t="s">
        <v>13</v>
      </c>
      <c r="G210" s="104" t="s">
        <v>14</v>
      </c>
      <c r="H210" s="26">
        <v>6</v>
      </c>
      <c r="I210" s="26">
        <v>0</v>
      </c>
      <c r="J210" s="34">
        <v>0</v>
      </c>
      <c r="L210" s="124">
        <v>1</v>
      </c>
      <c r="M210" s="125">
        <f t="shared" si="92"/>
        <v>0.12195121951219512</v>
      </c>
      <c r="N210" s="124" t="str">
        <f t="shared" si="93"/>
        <v/>
      </c>
      <c r="O210" s="124">
        <f t="shared" si="99"/>
        <v>0</v>
      </c>
      <c r="P210" s="125">
        <f t="shared" si="100"/>
        <v>0</v>
      </c>
      <c r="Q210" s="124" t="str">
        <f t="shared" si="101"/>
        <v/>
      </c>
      <c r="R210" s="124">
        <f t="shared" si="102"/>
        <v>0</v>
      </c>
      <c r="S210" s="125">
        <f t="shared" si="103"/>
        <v>0</v>
      </c>
      <c r="T210" s="35" t="str">
        <f t="shared" si="104"/>
        <v/>
      </c>
      <c r="V210" s="33">
        <f t="shared" si="105"/>
        <v>123</v>
      </c>
      <c r="W210" s="59">
        <f t="shared" si="94"/>
        <v>0.12195121951219512</v>
      </c>
      <c r="X210" s="57">
        <f t="shared" si="106"/>
        <v>40.949909682926986</v>
      </c>
      <c r="Y210" s="58">
        <f t="shared" si="107"/>
        <v>0</v>
      </c>
      <c r="Z210" s="58">
        <f t="shared" si="108"/>
        <v>0</v>
      </c>
      <c r="AA210" s="58">
        <f t="shared" si="95"/>
        <v>91</v>
      </c>
      <c r="AB210" s="59">
        <f t="shared" si="96"/>
        <v>0</v>
      </c>
      <c r="AC210" s="57">
        <f t="shared" si="109"/>
        <v>36.68161700000006</v>
      </c>
      <c r="AD210" s="58">
        <f t="shared" si="110"/>
        <v>0</v>
      </c>
      <c r="AE210" s="58">
        <f t="shared" si="111"/>
        <v>0</v>
      </c>
      <c r="AF210" s="58">
        <f t="shared" si="97"/>
        <v>32</v>
      </c>
      <c r="AG210" s="58">
        <f t="shared" si="98"/>
        <v>0</v>
      </c>
      <c r="AH210" s="62">
        <f t="shared" si="112"/>
        <v>0</v>
      </c>
      <c r="AI210" s="57">
        <f t="shared" si="113"/>
        <v>36.681616999999747</v>
      </c>
      <c r="AJ210" s="58">
        <f t="shared" si="114"/>
        <v>0</v>
      </c>
      <c r="AL210" s="3" t="str">
        <f t="shared" si="91"/>
        <v/>
      </c>
    </row>
    <row r="211" spans="1:38" ht="14.1" customHeight="1" x14ac:dyDescent="0.2">
      <c r="A211" s="66" t="s">
        <v>79</v>
      </c>
      <c r="B211" s="103" t="s">
        <v>91</v>
      </c>
      <c r="C211" s="26">
        <v>60</v>
      </c>
      <c r="D211" s="26">
        <f t="shared" si="115"/>
        <v>111</v>
      </c>
      <c r="E211" s="26">
        <f t="shared" si="116"/>
        <v>118</v>
      </c>
      <c r="F211" s="104" t="s">
        <v>13</v>
      </c>
      <c r="G211" s="104" t="s">
        <v>14</v>
      </c>
      <c r="H211" s="26">
        <v>7</v>
      </c>
      <c r="I211" s="26">
        <v>0</v>
      </c>
      <c r="J211" s="34">
        <v>0</v>
      </c>
      <c r="L211" s="124">
        <v>1</v>
      </c>
      <c r="M211" s="125">
        <f t="shared" si="92"/>
        <v>0.12195121951219512</v>
      </c>
      <c r="N211" s="124">
        <f t="shared" si="93"/>
        <v>1</v>
      </c>
      <c r="O211" s="124">
        <f t="shared" si="99"/>
        <v>0</v>
      </c>
      <c r="P211" s="125">
        <f t="shared" si="100"/>
        <v>0</v>
      </c>
      <c r="Q211" s="124" t="str">
        <f t="shared" si="101"/>
        <v/>
      </c>
      <c r="R211" s="124">
        <f t="shared" si="102"/>
        <v>0</v>
      </c>
      <c r="S211" s="125">
        <f t="shared" si="103"/>
        <v>0</v>
      </c>
      <c r="T211" s="35" t="str">
        <f t="shared" si="104"/>
        <v/>
      </c>
      <c r="V211" s="33">
        <f t="shared" si="105"/>
        <v>123</v>
      </c>
      <c r="W211" s="59">
        <f t="shared" si="94"/>
        <v>0.12195121951219512</v>
      </c>
      <c r="X211" s="57">
        <f t="shared" si="106"/>
        <v>41.071860902439184</v>
      </c>
      <c r="Y211" s="58">
        <f t="shared" si="107"/>
        <v>1</v>
      </c>
      <c r="Z211" s="58">
        <f t="shared" si="108"/>
        <v>0</v>
      </c>
      <c r="AA211" s="58">
        <f t="shared" si="95"/>
        <v>91</v>
      </c>
      <c r="AB211" s="59">
        <f t="shared" si="96"/>
        <v>0</v>
      </c>
      <c r="AC211" s="57">
        <f t="shared" si="109"/>
        <v>36.68161700000006</v>
      </c>
      <c r="AD211" s="58">
        <f t="shared" si="110"/>
        <v>0</v>
      </c>
      <c r="AE211" s="58">
        <f t="shared" si="111"/>
        <v>0</v>
      </c>
      <c r="AF211" s="58">
        <f t="shared" si="97"/>
        <v>32</v>
      </c>
      <c r="AG211" s="58">
        <f t="shared" si="98"/>
        <v>0</v>
      </c>
      <c r="AH211" s="62">
        <f t="shared" si="112"/>
        <v>0</v>
      </c>
      <c r="AI211" s="57">
        <f t="shared" si="113"/>
        <v>36.681616999999747</v>
      </c>
      <c r="AJ211" s="58">
        <f t="shared" si="114"/>
        <v>0</v>
      </c>
      <c r="AL211" s="3" t="str">
        <f t="shared" si="91"/>
        <v/>
      </c>
    </row>
    <row r="212" spans="1:38" ht="14.1" customHeight="1" x14ac:dyDescent="0.2">
      <c r="A212" s="66" t="s">
        <v>79</v>
      </c>
      <c r="B212" s="103" t="s">
        <v>91</v>
      </c>
      <c r="C212" s="26">
        <v>60</v>
      </c>
      <c r="D212" s="26">
        <f t="shared" si="115"/>
        <v>112</v>
      </c>
      <c r="E212" s="26">
        <f t="shared" si="116"/>
        <v>119</v>
      </c>
      <c r="F212" s="104" t="s">
        <v>13</v>
      </c>
      <c r="G212" s="104" t="s">
        <v>14</v>
      </c>
      <c r="H212" s="26">
        <v>1</v>
      </c>
      <c r="I212" s="26">
        <v>0</v>
      </c>
      <c r="J212" s="34">
        <v>0</v>
      </c>
      <c r="L212" s="124">
        <v>1</v>
      </c>
      <c r="M212" s="125">
        <f t="shared" si="92"/>
        <v>0.12195121951219512</v>
      </c>
      <c r="N212" s="124" t="str">
        <f t="shared" si="93"/>
        <v/>
      </c>
      <c r="O212" s="124">
        <f t="shared" si="99"/>
        <v>0</v>
      </c>
      <c r="P212" s="125">
        <f t="shared" si="100"/>
        <v>0</v>
      </c>
      <c r="Q212" s="124" t="str">
        <f t="shared" si="101"/>
        <v/>
      </c>
      <c r="R212" s="124">
        <f t="shared" si="102"/>
        <v>0</v>
      </c>
      <c r="S212" s="125">
        <f t="shared" si="103"/>
        <v>0</v>
      </c>
      <c r="T212" s="35" t="str">
        <f t="shared" si="104"/>
        <v/>
      </c>
      <c r="V212" s="33">
        <f t="shared" si="105"/>
        <v>123</v>
      </c>
      <c r="W212" s="59">
        <f t="shared" si="94"/>
        <v>0.12195121951219512</v>
      </c>
      <c r="X212" s="57">
        <f t="shared" si="106"/>
        <v>41.193812121951382</v>
      </c>
      <c r="Y212" s="58">
        <f t="shared" si="107"/>
        <v>0</v>
      </c>
      <c r="Z212" s="58">
        <f t="shared" si="108"/>
        <v>0</v>
      </c>
      <c r="AA212" s="58">
        <f t="shared" si="95"/>
        <v>91</v>
      </c>
      <c r="AB212" s="59">
        <f t="shared" si="96"/>
        <v>0</v>
      </c>
      <c r="AC212" s="57">
        <f t="shared" si="109"/>
        <v>36.68161700000006</v>
      </c>
      <c r="AD212" s="58">
        <f t="shared" si="110"/>
        <v>0</v>
      </c>
      <c r="AE212" s="58">
        <f t="shared" si="111"/>
        <v>0</v>
      </c>
      <c r="AF212" s="58">
        <f t="shared" si="97"/>
        <v>32</v>
      </c>
      <c r="AG212" s="58">
        <f t="shared" si="98"/>
        <v>0</v>
      </c>
      <c r="AH212" s="62">
        <f t="shared" si="112"/>
        <v>0</v>
      </c>
      <c r="AI212" s="57">
        <f t="shared" si="113"/>
        <v>36.681616999999747</v>
      </c>
      <c r="AJ212" s="58">
        <f t="shared" si="114"/>
        <v>0</v>
      </c>
      <c r="AL212" s="3" t="str">
        <f t="shared" si="91"/>
        <v/>
      </c>
    </row>
    <row r="213" spans="1:38" ht="14.1" customHeight="1" x14ac:dyDescent="0.2">
      <c r="A213" s="66" t="s">
        <v>79</v>
      </c>
      <c r="B213" s="103" t="s">
        <v>91</v>
      </c>
      <c r="C213" s="26">
        <v>60</v>
      </c>
      <c r="D213" s="26">
        <f t="shared" si="115"/>
        <v>113</v>
      </c>
      <c r="E213" s="26">
        <f t="shared" si="116"/>
        <v>120</v>
      </c>
      <c r="F213" s="104" t="s">
        <v>13</v>
      </c>
      <c r="G213" s="104" t="s">
        <v>14</v>
      </c>
      <c r="H213" s="26">
        <v>2</v>
      </c>
      <c r="I213" s="26">
        <v>0</v>
      </c>
      <c r="J213" s="34">
        <v>0</v>
      </c>
      <c r="L213" s="124">
        <v>1</v>
      </c>
      <c r="M213" s="125">
        <f t="shared" si="92"/>
        <v>0.12195121951219512</v>
      </c>
      <c r="N213" s="124" t="str">
        <f t="shared" si="93"/>
        <v/>
      </c>
      <c r="O213" s="124">
        <f t="shared" si="99"/>
        <v>0</v>
      </c>
      <c r="P213" s="125">
        <f t="shared" si="100"/>
        <v>0</v>
      </c>
      <c r="Q213" s="124" t="str">
        <f t="shared" si="101"/>
        <v/>
      </c>
      <c r="R213" s="124">
        <f t="shared" si="102"/>
        <v>0</v>
      </c>
      <c r="S213" s="125">
        <f t="shared" si="103"/>
        <v>0</v>
      </c>
      <c r="T213" s="35" t="str">
        <f t="shared" si="104"/>
        <v/>
      </c>
      <c r="V213" s="33">
        <f t="shared" si="105"/>
        <v>123</v>
      </c>
      <c r="W213" s="59">
        <f t="shared" si="94"/>
        <v>0.12195121951219512</v>
      </c>
      <c r="X213" s="57">
        <f t="shared" si="106"/>
        <v>41.31576334146358</v>
      </c>
      <c r="Y213" s="58">
        <f t="shared" si="107"/>
        <v>0</v>
      </c>
      <c r="Z213" s="58">
        <f t="shared" si="108"/>
        <v>0</v>
      </c>
      <c r="AA213" s="58">
        <f t="shared" si="95"/>
        <v>91</v>
      </c>
      <c r="AB213" s="59">
        <f t="shared" si="96"/>
        <v>0</v>
      </c>
      <c r="AC213" s="57">
        <f t="shared" si="109"/>
        <v>36.68161700000006</v>
      </c>
      <c r="AD213" s="58">
        <f t="shared" si="110"/>
        <v>0</v>
      </c>
      <c r="AE213" s="58">
        <f t="shared" si="111"/>
        <v>0</v>
      </c>
      <c r="AF213" s="58">
        <f t="shared" si="97"/>
        <v>32</v>
      </c>
      <c r="AG213" s="58">
        <f t="shared" si="98"/>
        <v>0</v>
      </c>
      <c r="AH213" s="62">
        <f t="shared" si="112"/>
        <v>0</v>
      </c>
      <c r="AI213" s="57">
        <f t="shared" si="113"/>
        <v>36.681616999999747</v>
      </c>
      <c r="AJ213" s="58">
        <f t="shared" si="114"/>
        <v>0</v>
      </c>
      <c r="AL213" s="3" t="str">
        <f t="shared" si="91"/>
        <v/>
      </c>
    </row>
    <row r="214" spans="1:38" ht="14.1" customHeight="1" x14ac:dyDescent="0.2">
      <c r="A214" s="66" t="s">
        <v>79</v>
      </c>
      <c r="B214" s="103" t="s">
        <v>91</v>
      </c>
      <c r="C214" s="26">
        <v>60</v>
      </c>
      <c r="D214" s="26">
        <f t="shared" si="115"/>
        <v>114</v>
      </c>
      <c r="E214" s="26">
        <f t="shared" si="116"/>
        <v>121</v>
      </c>
      <c r="F214" s="104" t="s">
        <v>13</v>
      </c>
      <c r="G214" s="104" t="s">
        <v>14</v>
      </c>
      <c r="H214" s="26">
        <v>5</v>
      </c>
      <c r="I214" s="26">
        <v>0</v>
      </c>
      <c r="J214" s="34">
        <v>0</v>
      </c>
      <c r="L214" s="124">
        <v>1</v>
      </c>
      <c r="M214" s="125">
        <f t="shared" si="92"/>
        <v>0.12195121951219512</v>
      </c>
      <c r="N214" s="124" t="str">
        <f t="shared" si="93"/>
        <v/>
      </c>
      <c r="O214" s="124">
        <f t="shared" si="99"/>
        <v>0</v>
      </c>
      <c r="P214" s="125">
        <f t="shared" si="100"/>
        <v>0</v>
      </c>
      <c r="Q214" s="124" t="str">
        <f t="shared" si="101"/>
        <v/>
      </c>
      <c r="R214" s="124">
        <f t="shared" si="102"/>
        <v>0</v>
      </c>
      <c r="S214" s="125">
        <f t="shared" si="103"/>
        <v>0</v>
      </c>
      <c r="T214" s="35" t="str">
        <f t="shared" si="104"/>
        <v/>
      </c>
      <c r="V214" s="33">
        <f t="shared" si="105"/>
        <v>123</v>
      </c>
      <c r="W214" s="59">
        <f t="shared" si="94"/>
        <v>0.12195121951219512</v>
      </c>
      <c r="X214" s="57">
        <f t="shared" si="106"/>
        <v>41.437714560975778</v>
      </c>
      <c r="Y214" s="58">
        <f t="shared" si="107"/>
        <v>0</v>
      </c>
      <c r="Z214" s="58">
        <f t="shared" si="108"/>
        <v>0</v>
      </c>
      <c r="AA214" s="58">
        <f t="shared" si="95"/>
        <v>91</v>
      </c>
      <c r="AB214" s="59">
        <f t="shared" si="96"/>
        <v>0</v>
      </c>
      <c r="AC214" s="57">
        <f t="shared" si="109"/>
        <v>36.68161700000006</v>
      </c>
      <c r="AD214" s="58">
        <f t="shared" si="110"/>
        <v>0</v>
      </c>
      <c r="AE214" s="58">
        <f t="shared" si="111"/>
        <v>0</v>
      </c>
      <c r="AF214" s="58">
        <f t="shared" si="97"/>
        <v>32</v>
      </c>
      <c r="AG214" s="58">
        <f t="shared" si="98"/>
        <v>0</v>
      </c>
      <c r="AH214" s="62">
        <f t="shared" si="112"/>
        <v>0</v>
      </c>
      <c r="AI214" s="57">
        <f t="shared" si="113"/>
        <v>36.681616999999747</v>
      </c>
      <c r="AJ214" s="58">
        <f t="shared" si="114"/>
        <v>0</v>
      </c>
      <c r="AL214" s="3" t="str">
        <f t="shared" si="91"/>
        <v/>
      </c>
    </row>
    <row r="215" spans="1:38" ht="14.1" customHeight="1" x14ac:dyDescent="0.2">
      <c r="A215" s="66" t="s">
        <v>79</v>
      </c>
      <c r="B215" s="103" t="s">
        <v>91</v>
      </c>
      <c r="C215" s="26">
        <v>60</v>
      </c>
      <c r="D215" s="26">
        <f t="shared" si="115"/>
        <v>115</v>
      </c>
      <c r="E215" s="26">
        <f t="shared" si="116"/>
        <v>122</v>
      </c>
      <c r="F215" s="104" t="s">
        <v>13</v>
      </c>
      <c r="G215" s="104" t="s">
        <v>14</v>
      </c>
      <c r="H215" s="26">
        <v>6</v>
      </c>
      <c r="I215" s="26">
        <v>0</v>
      </c>
      <c r="J215" s="34">
        <v>0</v>
      </c>
      <c r="L215" s="124">
        <v>1</v>
      </c>
      <c r="M215" s="125">
        <f t="shared" si="92"/>
        <v>0.12195121951219512</v>
      </c>
      <c r="N215" s="124" t="str">
        <f t="shared" si="93"/>
        <v/>
      </c>
      <c r="O215" s="124">
        <f t="shared" si="99"/>
        <v>0</v>
      </c>
      <c r="P215" s="125">
        <f t="shared" si="100"/>
        <v>0</v>
      </c>
      <c r="Q215" s="124" t="str">
        <f t="shared" si="101"/>
        <v/>
      </c>
      <c r="R215" s="124">
        <f t="shared" si="102"/>
        <v>0</v>
      </c>
      <c r="S215" s="125">
        <f t="shared" si="103"/>
        <v>0</v>
      </c>
      <c r="T215" s="35" t="str">
        <f t="shared" si="104"/>
        <v/>
      </c>
      <c r="V215" s="33">
        <f t="shared" si="105"/>
        <v>123</v>
      </c>
      <c r="W215" s="59">
        <f t="shared" si="94"/>
        <v>0.12195121951219512</v>
      </c>
      <c r="X215" s="57">
        <f t="shared" si="106"/>
        <v>41.559665780487975</v>
      </c>
      <c r="Y215" s="58">
        <f t="shared" si="107"/>
        <v>0</v>
      </c>
      <c r="Z215" s="58">
        <f t="shared" si="108"/>
        <v>0</v>
      </c>
      <c r="AA215" s="58">
        <f t="shared" si="95"/>
        <v>91</v>
      </c>
      <c r="AB215" s="59">
        <f t="shared" si="96"/>
        <v>0</v>
      </c>
      <c r="AC215" s="57">
        <f t="shared" si="109"/>
        <v>36.68161700000006</v>
      </c>
      <c r="AD215" s="58">
        <f t="shared" si="110"/>
        <v>0</v>
      </c>
      <c r="AE215" s="58">
        <f t="shared" si="111"/>
        <v>0</v>
      </c>
      <c r="AF215" s="58">
        <f t="shared" si="97"/>
        <v>32</v>
      </c>
      <c r="AG215" s="58">
        <f t="shared" si="98"/>
        <v>0</v>
      </c>
      <c r="AH215" s="62">
        <f t="shared" si="112"/>
        <v>0</v>
      </c>
      <c r="AI215" s="57">
        <f t="shared" si="113"/>
        <v>36.681616999999747</v>
      </c>
      <c r="AJ215" s="58">
        <f t="shared" si="114"/>
        <v>0</v>
      </c>
      <c r="AL215" s="3" t="str">
        <f t="shared" si="91"/>
        <v/>
      </c>
    </row>
    <row r="216" spans="1:38" ht="14.1" customHeight="1" x14ac:dyDescent="0.2">
      <c r="A216" s="66" t="s">
        <v>79</v>
      </c>
      <c r="B216" s="103" t="s">
        <v>91</v>
      </c>
      <c r="C216" s="26">
        <v>60</v>
      </c>
      <c r="D216" s="26">
        <f t="shared" si="115"/>
        <v>116</v>
      </c>
      <c r="E216" s="26">
        <f t="shared" si="116"/>
        <v>123</v>
      </c>
      <c r="F216" s="104" t="s">
        <v>13</v>
      </c>
      <c r="G216" s="104" t="s">
        <v>14</v>
      </c>
      <c r="H216" s="26">
        <v>3</v>
      </c>
      <c r="I216" s="26">
        <v>0</v>
      </c>
      <c r="J216" s="34">
        <v>0</v>
      </c>
      <c r="L216" s="124">
        <v>1</v>
      </c>
      <c r="M216" s="125">
        <f t="shared" si="92"/>
        <v>0.12195121951219512</v>
      </c>
      <c r="N216" s="124" t="str">
        <f t="shared" si="93"/>
        <v/>
      </c>
      <c r="O216" s="124">
        <f t="shared" si="99"/>
        <v>0</v>
      </c>
      <c r="P216" s="125">
        <f t="shared" si="100"/>
        <v>0</v>
      </c>
      <c r="Q216" s="124" t="str">
        <f t="shared" si="101"/>
        <v/>
      </c>
      <c r="R216" s="124">
        <f t="shared" si="102"/>
        <v>0</v>
      </c>
      <c r="S216" s="125">
        <f t="shared" si="103"/>
        <v>0</v>
      </c>
      <c r="T216" s="35" t="str">
        <f t="shared" si="104"/>
        <v/>
      </c>
      <c r="V216" s="33">
        <f t="shared" si="105"/>
        <v>123</v>
      </c>
      <c r="W216" s="59">
        <f t="shared" si="94"/>
        <v>0.12195121951219512</v>
      </c>
      <c r="X216" s="57">
        <f t="shared" si="106"/>
        <v>41.681617000000173</v>
      </c>
      <c r="Y216" s="58">
        <f t="shared" si="107"/>
        <v>0</v>
      </c>
      <c r="Z216" s="58">
        <f t="shared" si="108"/>
        <v>0</v>
      </c>
      <c r="AA216" s="58">
        <f t="shared" si="95"/>
        <v>91</v>
      </c>
      <c r="AB216" s="59">
        <f t="shared" si="96"/>
        <v>0</v>
      </c>
      <c r="AC216" s="57">
        <f t="shared" si="109"/>
        <v>36.68161700000006</v>
      </c>
      <c r="AD216" s="58">
        <f t="shared" si="110"/>
        <v>0</v>
      </c>
      <c r="AE216" s="58">
        <f t="shared" si="111"/>
        <v>0</v>
      </c>
      <c r="AF216" s="58">
        <f t="shared" si="97"/>
        <v>32</v>
      </c>
      <c r="AG216" s="58">
        <f t="shared" si="98"/>
        <v>0</v>
      </c>
      <c r="AH216" s="62">
        <f t="shared" si="112"/>
        <v>0</v>
      </c>
      <c r="AI216" s="57">
        <f t="shared" si="113"/>
        <v>36.681616999999747</v>
      </c>
      <c r="AJ216" s="58">
        <f t="shared" si="114"/>
        <v>0</v>
      </c>
      <c r="AL216" s="3" t="str">
        <f t="shared" si="91"/>
        <v/>
      </c>
    </row>
    <row r="217" spans="1:38" ht="14.1" customHeight="1" x14ac:dyDescent="0.2"/>
    <row r="218" spans="1:38" ht="14.1" customHeight="1" x14ac:dyDescent="0.2"/>
    <row r="219" spans="1:38" ht="14.1" customHeight="1" x14ac:dyDescent="0.2"/>
    <row r="220" spans="1:38" ht="14.1" customHeight="1" x14ac:dyDescent="0.2"/>
    <row r="221" spans="1:38" ht="14.1" customHeight="1" x14ac:dyDescent="0.2"/>
    <row r="222" spans="1:38" ht="14.1" customHeight="1" x14ac:dyDescent="0.2"/>
    <row r="223" spans="1:38" ht="14.1" customHeight="1" x14ac:dyDescent="0.2"/>
    <row r="224" spans="1:38" ht="14.1" customHeight="1" x14ac:dyDescent="0.2"/>
    <row r="225" ht="14.1" customHeight="1" x14ac:dyDescent="0.2"/>
    <row r="226" ht="14.1" customHeight="1" x14ac:dyDescent="0.2"/>
    <row r="227" ht="14.1" customHeight="1" x14ac:dyDescent="0.2"/>
    <row r="228" ht="14.1" customHeight="1" x14ac:dyDescent="0.2"/>
    <row r="229" ht="14.1" customHeight="1" x14ac:dyDescent="0.2"/>
    <row r="230" ht="14.1" customHeight="1" x14ac:dyDescent="0.2"/>
    <row r="231" ht="14.1" customHeight="1" x14ac:dyDescent="0.2"/>
    <row r="232" ht="14.1" customHeight="1" x14ac:dyDescent="0.2"/>
    <row r="233" ht="14.1" customHeight="1" x14ac:dyDescent="0.2"/>
    <row r="234" ht="14.1" customHeight="1" x14ac:dyDescent="0.2"/>
    <row r="235" ht="14.1" customHeight="1" x14ac:dyDescent="0.2"/>
    <row r="236" ht="14.1" customHeight="1" x14ac:dyDescent="0.2"/>
    <row r="237" ht="14.1" customHeight="1" x14ac:dyDescent="0.2"/>
    <row r="238" ht="14.1" customHeight="1" x14ac:dyDescent="0.2"/>
    <row r="239" ht="14.1" customHeight="1" x14ac:dyDescent="0.2"/>
    <row r="240" ht="14.1" customHeight="1" x14ac:dyDescent="0.2"/>
    <row r="241" ht="14.1" customHeight="1" x14ac:dyDescent="0.2"/>
    <row r="242" ht="14.1" customHeight="1" x14ac:dyDescent="0.2"/>
    <row r="243" ht="14.1" customHeight="1" x14ac:dyDescent="0.2"/>
    <row r="244" ht="14.1" customHeight="1" x14ac:dyDescent="0.2"/>
    <row r="245" ht="14.1" customHeight="1" x14ac:dyDescent="0.2"/>
    <row r="246" ht="14.1" customHeight="1" x14ac:dyDescent="0.2"/>
    <row r="247" ht="14.1" customHeight="1" x14ac:dyDescent="0.2"/>
    <row r="248" ht="14.1" customHeight="1" x14ac:dyDescent="0.2"/>
    <row r="249" ht="14.1" customHeight="1" x14ac:dyDescent="0.2"/>
    <row r="250" ht="14.1" customHeight="1" x14ac:dyDescent="0.2"/>
    <row r="251" ht="14.1" customHeight="1" x14ac:dyDescent="0.2"/>
    <row r="252" ht="14.1" customHeight="1" x14ac:dyDescent="0.2"/>
    <row r="253" ht="14.1" customHeight="1" x14ac:dyDescent="0.2"/>
    <row r="254" ht="14.1" customHeight="1" x14ac:dyDescent="0.2"/>
    <row r="255" ht="14.1" customHeight="1" x14ac:dyDescent="0.2"/>
    <row r="256" ht="14.1" customHeight="1" x14ac:dyDescent="0.2"/>
    <row r="257" ht="14.1" customHeight="1" x14ac:dyDescent="0.2"/>
    <row r="258" ht="14.1" customHeight="1" x14ac:dyDescent="0.2"/>
    <row r="259" ht="14.1" customHeight="1" x14ac:dyDescent="0.2"/>
    <row r="260" ht="14.1" customHeight="1" x14ac:dyDescent="0.2"/>
    <row r="261" ht="14.1" customHeight="1" x14ac:dyDescent="0.2"/>
    <row r="262" ht="14.1" customHeight="1" x14ac:dyDescent="0.2"/>
    <row r="263" ht="14.1" customHeight="1" x14ac:dyDescent="0.2"/>
    <row r="264" ht="14.1" customHeight="1" x14ac:dyDescent="0.2"/>
    <row r="265" ht="14.1" customHeight="1" x14ac:dyDescent="0.2"/>
    <row r="266" ht="14.1" customHeight="1" x14ac:dyDescent="0.2"/>
    <row r="267" ht="14.1" customHeight="1" x14ac:dyDescent="0.2"/>
    <row r="268" ht="14.1" customHeight="1" x14ac:dyDescent="0.2"/>
    <row r="269" ht="14.1" customHeight="1" x14ac:dyDescent="0.2"/>
    <row r="270" ht="14.1" customHeight="1" x14ac:dyDescent="0.2"/>
    <row r="271" ht="14.1" customHeight="1" x14ac:dyDescent="0.2"/>
    <row r="272" ht="14.1" customHeight="1" x14ac:dyDescent="0.2"/>
    <row r="273" ht="14.1" customHeight="1" x14ac:dyDescent="0.2"/>
    <row r="274" ht="14.1" customHeight="1" x14ac:dyDescent="0.2"/>
    <row r="275" ht="14.1" customHeight="1" x14ac:dyDescent="0.2"/>
    <row r="276" ht="14.1" customHeight="1" x14ac:dyDescent="0.2"/>
    <row r="277" ht="14.1" customHeight="1" x14ac:dyDescent="0.2"/>
    <row r="278" ht="14.1" customHeight="1" x14ac:dyDescent="0.2"/>
    <row r="279" ht="14.1" customHeight="1" x14ac:dyDescent="0.2"/>
  </sheetData>
  <sortState ref="A10:K217">
    <sortCondition ref="B10:B217"/>
    <sortCondition descending="1" ref="J10:J217"/>
    <sortCondition descending="1" ref="K10:K217"/>
  </sortState>
  <mergeCells count="39">
    <mergeCell ref="R4:T4"/>
    <mergeCell ref="O5:Q6"/>
    <mergeCell ref="R5:T6"/>
    <mergeCell ref="L4:N4"/>
    <mergeCell ref="L5:N6"/>
    <mergeCell ref="A6:J6"/>
    <mergeCell ref="A4:J4"/>
    <mergeCell ref="A1:T1"/>
    <mergeCell ref="V1:AD1"/>
    <mergeCell ref="A3:J3"/>
    <mergeCell ref="L3:T3"/>
    <mergeCell ref="K4:K7"/>
    <mergeCell ref="A5:B5"/>
    <mergeCell ref="V5:W5"/>
    <mergeCell ref="V6:V7"/>
    <mergeCell ref="W6:W7"/>
    <mergeCell ref="X6:X7"/>
    <mergeCell ref="Y6:Y7"/>
    <mergeCell ref="AA6:AA7"/>
    <mergeCell ref="AB6:AB7"/>
    <mergeCell ref="O4:Q4"/>
    <mergeCell ref="AM16:AX16"/>
    <mergeCell ref="AS17:AS19"/>
    <mergeCell ref="Z6:Z7"/>
    <mergeCell ref="AE6:AE7"/>
    <mergeCell ref="AF6:AF7"/>
    <mergeCell ref="AG6:AG7"/>
    <mergeCell ref="AH6:AH7"/>
    <mergeCell ref="AM15:AX15"/>
    <mergeCell ref="AN18:AR18"/>
    <mergeCell ref="AT18:AX18"/>
    <mergeCell ref="AN17:AR17"/>
    <mergeCell ref="AT17:AX17"/>
    <mergeCell ref="AM17:AM19"/>
    <mergeCell ref="V4:Y4"/>
    <mergeCell ref="Z4:AD4"/>
    <mergeCell ref="AE4:AJ4"/>
    <mergeCell ref="V3:AJ3"/>
    <mergeCell ref="AM14:AX14"/>
  </mergeCells>
  <phoneticPr fontId="11" type="noConversion"/>
  <pageMargins left="0.75" right="0.75" top="1" bottom="1" header="0.5" footer="0.5"/>
  <pageSetup paperSize="0" orientation="portrait" horizontalDpi="4294967292" verticalDpi="4294967292"/>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Sample Size</vt:lpstr>
      <vt:lpstr>PSU Listing</vt:lpstr>
      <vt:lpstr>'Sample Size'!Print_Area</vt:lpstr>
    </vt:vector>
  </TitlesOfParts>
  <Company>UNICEF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Liliana</cp:lastModifiedBy>
  <cp:lastPrinted>2014-09-13T07:45:16Z</cp:lastPrinted>
  <dcterms:created xsi:type="dcterms:W3CDTF">2011-11-13T22:24:40Z</dcterms:created>
  <dcterms:modified xsi:type="dcterms:W3CDTF">2015-06-02T20:36:41Z</dcterms:modified>
</cp:coreProperties>
</file>